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19425" windowHeight="10305" activeTab="1"/>
  </bookViews>
  <sheets>
    <sheet name="Sheet1" sheetId="1" r:id="rId1"/>
    <sheet name="Sheet2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</calcChain>
</file>

<file path=xl/sharedStrings.xml><?xml version="1.0" encoding="utf-8"?>
<sst xmlns="http://schemas.openxmlformats.org/spreadsheetml/2006/main" count="36" uniqueCount="36">
  <si>
    <t>No</t>
  </si>
  <si>
    <t>Kaprodi</t>
  </si>
  <si>
    <t>Pelaksanaan</t>
  </si>
  <si>
    <t>Mahasiswa</t>
  </si>
  <si>
    <t>Aktivitas dan Kegiatan</t>
  </si>
  <si>
    <t>Penetapan Mahasiswa dan Dosen Pembimbing</t>
  </si>
  <si>
    <t>Pembuatan Laporan dan Dokumentasi Kegiatan</t>
  </si>
  <si>
    <r>
      <t>SOP Magang/Praktik Kerja Bentuk Bebas</t>
    </r>
    <r>
      <rPr>
        <i/>
        <sz val="12"/>
        <color theme="1"/>
        <rFont val="Times New Roman"/>
        <family val="1"/>
      </rPr>
      <t xml:space="preserve"> (Structure From)</t>
    </r>
  </si>
  <si>
    <t>KU IK</t>
  </si>
  <si>
    <t>LPPKM</t>
  </si>
  <si>
    <t>LPPM</t>
  </si>
  <si>
    <t>DAAK</t>
  </si>
  <si>
    <t>DAUK</t>
  </si>
  <si>
    <t>REKTOR</t>
  </si>
  <si>
    <t>MITRA</t>
  </si>
  <si>
    <t>DIKTI</t>
  </si>
  <si>
    <r>
      <t xml:space="preserve">Penunjukan Koordinator Program MBKM Magang </t>
    </r>
    <r>
      <rPr>
        <i/>
        <sz val="12"/>
        <color theme="1"/>
        <rFont val="Times New Roman"/>
        <family val="1"/>
      </rPr>
      <t>Structure Form</t>
    </r>
  </si>
  <si>
    <r>
      <t xml:space="preserve">Mencari Mitra MBKM Magang </t>
    </r>
    <r>
      <rPr>
        <i/>
        <sz val="12"/>
        <color theme="1"/>
        <rFont val="Times New Roman"/>
        <family val="1"/>
      </rPr>
      <t>Structure Form</t>
    </r>
  </si>
  <si>
    <r>
      <t xml:space="preserve">Verifikasi Mitra MBKM Magang </t>
    </r>
    <r>
      <rPr>
        <i/>
        <sz val="12"/>
        <color theme="1"/>
        <rFont val="Times New Roman"/>
        <family val="1"/>
      </rPr>
      <t>Structure Form</t>
    </r>
  </si>
  <si>
    <t>Penandatanganan MoU/MoE</t>
  </si>
  <si>
    <t>Dokumen MoU/MoE Diarsipkan</t>
  </si>
  <si>
    <r>
      <t xml:space="preserve">Pengumuman Pembukaan dan Pendaftaran MBKM Magang </t>
    </r>
    <r>
      <rPr>
        <i/>
        <sz val="12"/>
        <color theme="1"/>
        <rFont val="Times New Roman"/>
        <family val="1"/>
      </rPr>
      <t>Structure Form</t>
    </r>
  </si>
  <si>
    <r>
      <t xml:space="preserve">Pendaftaran dan Seleksi Mahasiswa MBKM </t>
    </r>
    <r>
      <rPr>
        <i/>
        <sz val="12"/>
        <color theme="1"/>
        <rFont val="Times New Roman"/>
        <family val="1"/>
      </rPr>
      <t xml:space="preserve">Magang Structure Form </t>
    </r>
    <r>
      <rPr>
        <sz val="12"/>
        <color theme="1"/>
        <rFont val="Times New Roman"/>
        <family val="1"/>
      </rPr>
      <t>melalui (diary-mbkm.umri.ac.id)</t>
    </r>
  </si>
  <si>
    <r>
      <t xml:space="preserve">Pembekalan MBKM </t>
    </r>
    <r>
      <rPr>
        <i/>
        <sz val="12"/>
        <color theme="1"/>
        <rFont val="Times New Roman"/>
        <family val="1"/>
      </rPr>
      <t>Magang Structure Form</t>
    </r>
  </si>
  <si>
    <r>
      <t xml:space="preserve">Melaksanakan Kegiatan MBKM </t>
    </r>
    <r>
      <rPr>
        <i/>
        <sz val="12"/>
        <color theme="1"/>
        <rFont val="Times New Roman"/>
        <family val="1"/>
      </rPr>
      <t>Magang Structure Form</t>
    </r>
  </si>
  <si>
    <r>
      <t xml:space="preserve">Memantau Perkembangan Kegiatan MBKM </t>
    </r>
    <r>
      <rPr>
        <i/>
        <sz val="12"/>
        <color theme="1"/>
        <rFont val="Times New Roman"/>
        <family val="1"/>
      </rPr>
      <t xml:space="preserve">Magang Structure Form </t>
    </r>
    <r>
      <rPr>
        <sz val="12"/>
        <color theme="1"/>
        <rFont val="Times New Roman"/>
        <family val="1"/>
      </rPr>
      <t xml:space="preserve">dan Berdiskusi dengan Mahasiswa MBKM </t>
    </r>
    <r>
      <rPr>
        <i/>
        <sz val="12"/>
        <color theme="1"/>
        <rFont val="Times New Roman"/>
        <family val="1"/>
      </rPr>
      <t>Magang Structure Form</t>
    </r>
  </si>
  <si>
    <r>
      <t xml:space="preserve">Memeriksa Hasil Kegiatan MBKM </t>
    </r>
    <r>
      <rPr>
        <i/>
        <sz val="12"/>
        <color theme="1"/>
        <rFont val="Times New Roman"/>
        <family val="1"/>
      </rPr>
      <t>Magang Structure Form</t>
    </r>
  </si>
  <si>
    <r>
      <t xml:space="preserve">Persetujuan Dosen Pembimbing dan mengatur rencana kegiatan MBKM </t>
    </r>
    <r>
      <rPr>
        <i/>
        <sz val="12"/>
        <color theme="1"/>
        <rFont val="Times New Roman"/>
        <family val="1"/>
      </rPr>
      <t>Magang Structure Form</t>
    </r>
    <r>
      <rPr>
        <sz val="12"/>
        <color theme="1"/>
        <rFont val="Times New Roman"/>
        <family val="1"/>
      </rPr>
      <t xml:space="preserve"> lebih spesifik</t>
    </r>
  </si>
  <si>
    <t xml:space="preserve">Dosen Pembimbing </t>
  </si>
  <si>
    <t>Konversi Nilai ke Mata Kuliah</t>
  </si>
  <si>
    <t>Audit Internal Pelaksanaan MBKM Magang Structure Form</t>
  </si>
  <si>
    <t xml:space="preserve">Pelaporan Audit ke Universitas </t>
  </si>
  <si>
    <t>Pelaporan ke Dikti</t>
  </si>
  <si>
    <r>
      <t xml:space="preserve">Persetujuan Kaprodi dan Mengatur Rencana Kegiatan MBKM </t>
    </r>
    <r>
      <rPr>
        <i/>
        <sz val="12"/>
        <color theme="1"/>
        <rFont val="Times New Roman"/>
        <family val="1"/>
      </rPr>
      <t>Magang Structure Form</t>
    </r>
    <r>
      <rPr>
        <sz val="12"/>
        <color theme="1"/>
        <rFont val="Times New Roman"/>
        <family val="1"/>
      </rPr>
      <t xml:space="preserve"> lebih spesifik</t>
    </r>
  </si>
  <si>
    <r>
      <t xml:space="preserve">Monitoring Evaluasi Pelaksanaan MBKM Magang </t>
    </r>
    <r>
      <rPr>
        <i/>
        <sz val="12"/>
        <color theme="1"/>
        <rFont val="Times New Roman"/>
        <family val="1"/>
      </rPr>
      <t>Structure Form</t>
    </r>
  </si>
  <si>
    <t>Diseminasi Pelaksanaan Magang di Program Studi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</si>
</sst>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E+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indexed="4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0" xfId="0" applyNumberFormat="1" applyAlignment="1">
      <alignment horizontal="center"/>
    </xf>
    <xf numFmtId="3" fontId="0" fillId="0" borderId="0" xfId="0" applyNumberFormat="1"/>
    <xf numFmtId="10" fontId="0" fillId="0" borderId="0" xfId="0" applyNumberFormat="1"/>
    <xf numFmtId="0" fontId="0" fillId="0" borderId="0" xfId="0" applyFill="1"/>
    <xf numFmtId="0" fontId="3" fillId="0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73657838224767"/>
          <c:y val="1.9859459435036416E-2"/>
          <c:w val="0.78224069434502508"/>
          <c:h val="0.76361041956588527"/>
        </c:manualLayout>
      </c:layout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Sheet2!$L$5:$L$62</c:f>
              <c:numCache>
                <c:formatCode>General</c:formatCode>
                <c:ptCount val="58"/>
                <c:pt idx="0">
                  <c:v>2014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  <c:pt idx="34">
                  <c:v>2051</c:v>
                </c:pt>
                <c:pt idx="35">
                  <c:v>2052</c:v>
                </c:pt>
                <c:pt idx="36">
                  <c:v>2053</c:v>
                </c:pt>
                <c:pt idx="37">
                  <c:v>2054</c:v>
                </c:pt>
                <c:pt idx="38">
                  <c:v>2055</c:v>
                </c:pt>
                <c:pt idx="39">
                  <c:v>2056</c:v>
                </c:pt>
                <c:pt idx="40">
                  <c:v>2057</c:v>
                </c:pt>
                <c:pt idx="41">
                  <c:v>2058</c:v>
                </c:pt>
                <c:pt idx="42">
                  <c:v>2059</c:v>
                </c:pt>
                <c:pt idx="43">
                  <c:v>2060</c:v>
                </c:pt>
                <c:pt idx="44">
                  <c:v>2061</c:v>
                </c:pt>
                <c:pt idx="45">
                  <c:v>2062</c:v>
                </c:pt>
                <c:pt idx="46">
                  <c:v>2063</c:v>
                </c:pt>
                <c:pt idx="47">
                  <c:v>2064</c:v>
                </c:pt>
                <c:pt idx="48">
                  <c:v>2065</c:v>
                </c:pt>
                <c:pt idx="49">
                  <c:v>2066</c:v>
                </c:pt>
                <c:pt idx="50">
                  <c:v>2067</c:v>
                </c:pt>
                <c:pt idx="51">
                  <c:v>2068</c:v>
                </c:pt>
                <c:pt idx="52">
                  <c:v>2069</c:v>
                </c:pt>
                <c:pt idx="53">
                  <c:v>2070</c:v>
                </c:pt>
                <c:pt idx="54">
                  <c:v>2071</c:v>
                </c:pt>
                <c:pt idx="55">
                  <c:v>2072</c:v>
                </c:pt>
                <c:pt idx="56">
                  <c:v>2073</c:v>
                </c:pt>
                <c:pt idx="57">
                  <c:v>2074</c:v>
                </c:pt>
              </c:numCache>
            </c:numRef>
          </c:cat>
          <c:val>
            <c:numRef>
              <c:f>Sheet2!$L$5:$L$62</c:f>
              <c:numCache>
                <c:formatCode>General</c:formatCode>
                <c:ptCount val="58"/>
                <c:pt idx="0">
                  <c:v>2014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  <c:pt idx="34">
                  <c:v>2051</c:v>
                </c:pt>
                <c:pt idx="35">
                  <c:v>2052</c:v>
                </c:pt>
                <c:pt idx="36">
                  <c:v>2053</c:v>
                </c:pt>
                <c:pt idx="37">
                  <c:v>2054</c:v>
                </c:pt>
                <c:pt idx="38">
                  <c:v>2055</c:v>
                </c:pt>
                <c:pt idx="39">
                  <c:v>2056</c:v>
                </c:pt>
                <c:pt idx="40">
                  <c:v>2057</c:v>
                </c:pt>
                <c:pt idx="41">
                  <c:v>2058</c:v>
                </c:pt>
                <c:pt idx="42">
                  <c:v>2059</c:v>
                </c:pt>
                <c:pt idx="43">
                  <c:v>2060</c:v>
                </c:pt>
                <c:pt idx="44">
                  <c:v>2061</c:v>
                </c:pt>
                <c:pt idx="45">
                  <c:v>2062</c:v>
                </c:pt>
                <c:pt idx="46">
                  <c:v>2063</c:v>
                </c:pt>
                <c:pt idx="47">
                  <c:v>2064</c:v>
                </c:pt>
                <c:pt idx="48">
                  <c:v>2065</c:v>
                </c:pt>
                <c:pt idx="49">
                  <c:v>2066</c:v>
                </c:pt>
                <c:pt idx="50">
                  <c:v>2067</c:v>
                </c:pt>
                <c:pt idx="51">
                  <c:v>2068</c:v>
                </c:pt>
                <c:pt idx="52">
                  <c:v>2069</c:v>
                </c:pt>
                <c:pt idx="53">
                  <c:v>2070</c:v>
                </c:pt>
                <c:pt idx="54">
                  <c:v>2071</c:v>
                </c:pt>
                <c:pt idx="55">
                  <c:v>2072</c:v>
                </c:pt>
                <c:pt idx="56">
                  <c:v>2073</c:v>
                </c:pt>
                <c:pt idx="57">
                  <c:v>2074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E3F-4EB6-8C53-3ABCA5E4495D}"/>
            </c:ext>
          </c:extLst>
        </c:ser>
        <c:ser>
          <c:idx val="1"/>
          <c:order val="1"/>
          <c:spPr>
            <a:ln w="6350"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Sheet2!$L$5:$L$62</c:f>
              <c:numCache>
                <c:formatCode>General</c:formatCode>
                <c:ptCount val="58"/>
                <c:pt idx="0">
                  <c:v>2014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  <c:pt idx="34">
                  <c:v>2051</c:v>
                </c:pt>
                <c:pt idx="35">
                  <c:v>2052</c:v>
                </c:pt>
                <c:pt idx="36">
                  <c:v>2053</c:v>
                </c:pt>
                <c:pt idx="37">
                  <c:v>2054</c:v>
                </c:pt>
                <c:pt idx="38">
                  <c:v>2055</c:v>
                </c:pt>
                <c:pt idx="39">
                  <c:v>2056</c:v>
                </c:pt>
                <c:pt idx="40">
                  <c:v>2057</c:v>
                </c:pt>
                <c:pt idx="41">
                  <c:v>2058</c:v>
                </c:pt>
                <c:pt idx="42">
                  <c:v>2059</c:v>
                </c:pt>
                <c:pt idx="43">
                  <c:v>2060</c:v>
                </c:pt>
                <c:pt idx="44">
                  <c:v>2061</c:v>
                </c:pt>
                <c:pt idx="45">
                  <c:v>2062</c:v>
                </c:pt>
                <c:pt idx="46">
                  <c:v>2063</c:v>
                </c:pt>
                <c:pt idx="47">
                  <c:v>2064</c:v>
                </c:pt>
                <c:pt idx="48">
                  <c:v>2065</c:v>
                </c:pt>
                <c:pt idx="49">
                  <c:v>2066</c:v>
                </c:pt>
                <c:pt idx="50">
                  <c:v>2067</c:v>
                </c:pt>
                <c:pt idx="51">
                  <c:v>2068</c:v>
                </c:pt>
                <c:pt idx="52">
                  <c:v>2069</c:v>
                </c:pt>
                <c:pt idx="53">
                  <c:v>2070</c:v>
                </c:pt>
                <c:pt idx="54">
                  <c:v>2071</c:v>
                </c:pt>
                <c:pt idx="55">
                  <c:v>2072</c:v>
                </c:pt>
                <c:pt idx="56">
                  <c:v>2073</c:v>
                </c:pt>
                <c:pt idx="57">
                  <c:v>2074</c:v>
                </c:pt>
              </c:numCache>
            </c:numRef>
          </c:cat>
          <c:val>
            <c:numRef>
              <c:f>Sheet2!$M$5:$M$57</c:f>
              <c:numCache>
                <c:formatCode>#,##0</c:formatCode>
                <c:ptCount val="53"/>
                <c:pt idx="1">
                  <c:v>0</c:v>
                </c:pt>
                <c:pt idx="2">
                  <c:v>495300.00000000006</c:v>
                </c:pt>
                <c:pt idx="3">
                  <c:v>1245000</c:v>
                </c:pt>
                <c:pt idx="4">
                  <c:v>1938000</c:v>
                </c:pt>
                <c:pt idx="5">
                  <c:v>2238000</c:v>
                </c:pt>
                <c:pt idx="6">
                  <c:v>2747000</c:v>
                </c:pt>
                <c:pt idx="7">
                  <c:v>3264000</c:v>
                </c:pt>
                <c:pt idx="8">
                  <c:v>3792000</c:v>
                </c:pt>
                <c:pt idx="9">
                  <c:v>4329000</c:v>
                </c:pt>
                <c:pt idx="10">
                  <c:v>4879000</c:v>
                </c:pt>
                <c:pt idx="11">
                  <c:v>5441000</c:v>
                </c:pt>
                <c:pt idx="12">
                  <c:v>6017000</c:v>
                </c:pt>
                <c:pt idx="13">
                  <c:v>6608000</c:v>
                </c:pt>
                <c:pt idx="14">
                  <c:v>7216000</c:v>
                </c:pt>
                <c:pt idx="15">
                  <c:v>7841000</c:v>
                </c:pt>
                <c:pt idx="16">
                  <c:v>8485000</c:v>
                </c:pt>
                <c:pt idx="17">
                  <c:v>9149000</c:v>
                </c:pt>
                <c:pt idx="18">
                  <c:v>9834000</c:v>
                </c:pt>
                <c:pt idx="19">
                  <c:v>10540000</c:v>
                </c:pt>
                <c:pt idx="20">
                  <c:v>11279999.999999998</c:v>
                </c:pt>
                <c:pt idx="21">
                  <c:v>12030000</c:v>
                </c:pt>
                <c:pt idx="22">
                  <c:v>12820000</c:v>
                </c:pt>
                <c:pt idx="23">
                  <c:v>13640000.000000002</c:v>
                </c:pt>
                <c:pt idx="24">
                  <c:v>14480000</c:v>
                </c:pt>
                <c:pt idx="25">
                  <c:v>15360000</c:v>
                </c:pt>
                <c:pt idx="26">
                  <c:v>16279999.999999998</c:v>
                </c:pt>
                <c:pt idx="27">
                  <c:v>17230000</c:v>
                </c:pt>
                <c:pt idx="28">
                  <c:v>18220000</c:v>
                </c:pt>
                <c:pt idx="29">
                  <c:v>19250000</c:v>
                </c:pt>
                <c:pt idx="30">
                  <c:v>20320000</c:v>
                </c:pt>
                <c:pt idx="31">
                  <c:v>21440000</c:v>
                </c:pt>
                <c:pt idx="32">
                  <c:v>22599999.999999996</c:v>
                </c:pt>
                <c:pt idx="33">
                  <c:v>21720000</c:v>
                </c:pt>
                <c:pt idx="34">
                  <c:v>20870000.000000004</c:v>
                </c:pt>
                <c:pt idx="35">
                  <c:v>20050000</c:v>
                </c:pt>
                <c:pt idx="36">
                  <c:v>19260000</c:v>
                </c:pt>
                <c:pt idx="37">
                  <c:v>18510000</c:v>
                </c:pt>
                <c:pt idx="38">
                  <c:v>17780000</c:v>
                </c:pt>
                <c:pt idx="39">
                  <c:v>17080000</c:v>
                </c:pt>
                <c:pt idx="40">
                  <c:v>16410000</c:v>
                </c:pt>
                <c:pt idx="41">
                  <c:v>15770000</c:v>
                </c:pt>
                <c:pt idx="42">
                  <c:v>15149999.999999998</c:v>
                </c:pt>
                <c:pt idx="43">
                  <c:v>14560000</c:v>
                </c:pt>
                <c:pt idx="44">
                  <c:v>13990000</c:v>
                </c:pt>
                <c:pt idx="45">
                  <c:v>13440000</c:v>
                </c:pt>
                <c:pt idx="46">
                  <c:v>12910000</c:v>
                </c:pt>
                <c:pt idx="47">
                  <c:v>12400000</c:v>
                </c:pt>
                <c:pt idx="48">
                  <c:v>11920000</c:v>
                </c:pt>
                <c:pt idx="49">
                  <c:v>11450000</c:v>
                </c:pt>
                <c:pt idx="50">
                  <c:v>11000000</c:v>
                </c:pt>
                <c:pt idx="51">
                  <c:v>10570000</c:v>
                </c:pt>
                <c:pt idx="52">
                  <c:v>10160000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E3F-4EB6-8C53-3ABCA5E44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71584"/>
        <c:axId val="143173888"/>
      </c:lineChart>
      <c:dateAx>
        <c:axId val="14317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000">
                    <a:latin typeface="Times New Roman" pitchFamily="18" charset="0"/>
                    <a:cs typeface="Times New Roman" pitchFamily="18" charset="0"/>
                  </a:rPr>
                  <a:t>Tahun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43173888"/>
        <c:crosses val="autoZero"/>
        <c:auto val="0"/>
        <c:lblOffset val="100"/>
        <c:baseTimeUnit val="days"/>
        <c:majorUnit val="5"/>
        <c:majorTimeUnit val="days"/>
        <c:minorUnit val="5"/>
      </c:dateAx>
      <c:valAx>
        <c:axId val="143173888"/>
        <c:scaling>
          <c:orientation val="minMax"/>
          <c:max val="25000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000">
                    <a:latin typeface="Times New Roman" pitchFamily="18" charset="0"/>
                    <a:cs typeface="Times New Roman" pitchFamily="18" charset="0"/>
                  </a:rPr>
                  <a:t>Karbon</a:t>
                </a:r>
                <a:r>
                  <a:rPr lang="en-US" sz="1000" baseline="0">
                    <a:latin typeface="Times New Roman" pitchFamily="18" charset="0"/>
                    <a:cs typeface="Times New Roman" pitchFamily="18" charset="0"/>
                  </a:rPr>
                  <a:t> Dioksida (m</a:t>
                </a:r>
                <a:r>
                  <a:rPr lang="en-US" sz="1000" baseline="30000">
                    <a:latin typeface="Times New Roman" pitchFamily="18" charset="0"/>
                    <a:cs typeface="Times New Roman" pitchFamily="18" charset="0"/>
                  </a:rPr>
                  <a:t>3</a:t>
                </a:r>
                <a:r>
                  <a:rPr lang="en-US" sz="1000" baseline="0">
                    <a:latin typeface="Times New Roman" pitchFamily="18" charset="0"/>
                    <a:cs typeface="Times New Roman" pitchFamily="18" charset="0"/>
                  </a:rPr>
                  <a:t>/tahun)</a:t>
                </a:r>
                <a:endParaRPr lang="en-US" sz="1000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43171584"/>
        <c:crosses val="autoZero"/>
        <c:crossBetween val="between"/>
      </c:valAx>
      <c:spPr>
        <a:pattFill prst="lgGrid">
          <a:fgClr>
            <a:schemeClr val="tx1">
              <a:lumMod val="50000"/>
              <a:lumOff val="50000"/>
            </a:schemeClr>
          </a:fgClr>
          <a:bgClr>
            <a:schemeClr val="bg1"/>
          </a:bgClr>
        </a:pattFill>
        <a:ln w="6350" cap="flat">
          <a:solidFill>
            <a:schemeClr val="tx1">
              <a:lumMod val="50000"/>
              <a:lumOff val="50000"/>
              <a:alpha val="97000"/>
            </a:schemeClr>
          </a:solidFill>
          <a:round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114300</xdr:colOff>
      <xdr:row>9</xdr:row>
      <xdr:rowOff>342900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343525" y="112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2</xdr:col>
      <xdr:colOff>428625</xdr:colOff>
      <xdr:row>10</xdr:row>
      <xdr:rowOff>228600</xdr:rowOff>
    </xdr:from>
    <xdr:to>
      <xdr:col>2</xdr:col>
      <xdr:colOff>828675</xdr:colOff>
      <xdr:row>10</xdr:row>
      <xdr:rowOff>638175</xdr:rowOff>
    </xdr:to>
    <xdr:sp macro="" textlink="">
      <xdr:nvSpPr>
        <xdr:cNvPr id="21" name="Oval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/>
      </xdr:nvSpPr>
      <xdr:spPr>
        <a:xfrm>
          <a:off x="2314575" y="4962525"/>
          <a:ext cx="400050" cy="4095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276225</xdr:colOff>
      <xdr:row>15</xdr:row>
      <xdr:rowOff>190500</xdr:rowOff>
    </xdr:from>
    <xdr:to>
      <xdr:col>2</xdr:col>
      <xdr:colOff>676275</xdr:colOff>
      <xdr:row>15</xdr:row>
      <xdr:rowOff>600075</xdr:rowOff>
    </xdr:to>
    <xdr:sp macro="" textlink="">
      <xdr:nvSpPr>
        <xdr:cNvPr id="67" name="Oval 66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/>
      </xdr:nvSpPr>
      <xdr:spPr>
        <a:xfrm>
          <a:off x="2162175" y="5381625"/>
          <a:ext cx="400050" cy="4095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422276</xdr:colOff>
      <xdr:row>16</xdr:row>
      <xdr:rowOff>388409</xdr:rowOff>
    </xdr:from>
    <xdr:to>
      <xdr:col>4</xdr:col>
      <xdr:colOff>822326</xdr:colOff>
      <xdr:row>16</xdr:row>
      <xdr:rowOff>797984</xdr:rowOff>
    </xdr:to>
    <xdr:sp macro="" textlink="">
      <xdr:nvSpPr>
        <xdr:cNvPr id="97" name="Oval 96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SpPr/>
      </xdr:nvSpPr>
      <xdr:spPr>
        <a:xfrm>
          <a:off x="3893609" y="10569576"/>
          <a:ext cx="400050" cy="4095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190500</xdr:colOff>
      <xdr:row>4</xdr:row>
      <xdr:rowOff>142875</xdr:rowOff>
    </xdr:from>
    <xdr:to>
      <xdr:col>6</xdr:col>
      <xdr:colOff>800100</xdr:colOff>
      <xdr:row>4</xdr:row>
      <xdr:rowOff>419100</xdr:rowOff>
    </xdr:to>
    <xdr:sp macro="" textlink="">
      <xdr:nvSpPr>
        <xdr:cNvPr id="111" name="Rounded Rectangle 110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SpPr/>
      </xdr:nvSpPr>
      <xdr:spPr>
        <a:xfrm>
          <a:off x="5219700" y="933450"/>
          <a:ext cx="609600" cy="2762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Mulai</a:t>
          </a:r>
        </a:p>
      </xdr:txBody>
    </xdr:sp>
    <xdr:clientData/>
  </xdr:twoCellAnchor>
  <xdr:twoCellAnchor>
    <xdr:from>
      <xdr:col>6</xdr:col>
      <xdr:colOff>771525</xdr:colOff>
      <xdr:row>4</xdr:row>
      <xdr:rowOff>266700</xdr:rowOff>
    </xdr:from>
    <xdr:to>
      <xdr:col>10</xdr:col>
      <xdr:colOff>190500</xdr:colOff>
      <xdr:row>4</xdr:row>
      <xdr:rowOff>271465</xdr:rowOff>
    </xdr:to>
    <xdr:cxnSp macro="">
      <xdr:nvCxnSpPr>
        <xdr:cNvPr id="112" name="Straight Arrow Connector 111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CxnSpPr/>
      </xdr:nvCxnSpPr>
      <xdr:spPr>
        <a:xfrm flipV="1">
          <a:off x="5800725" y="1057275"/>
          <a:ext cx="2867025" cy="476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190500</xdr:colOff>
      <xdr:row>4</xdr:row>
      <xdr:rowOff>60324</xdr:rowOff>
    </xdr:from>
    <xdr:to>
      <xdr:col>10</xdr:col>
      <xdr:colOff>590550</xdr:colOff>
      <xdr:row>4</xdr:row>
      <xdr:rowOff>469899</xdr:rowOff>
    </xdr:to>
    <xdr:sp macro="" textlink="">
      <xdr:nvSpPr>
        <xdr:cNvPr id="118" name="Oval 117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SpPr/>
      </xdr:nvSpPr>
      <xdr:spPr>
        <a:xfrm>
          <a:off x="9154583" y="854074"/>
          <a:ext cx="400050" cy="4095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104775</xdr:colOff>
      <xdr:row>5</xdr:row>
      <xdr:rowOff>142875</xdr:rowOff>
    </xdr:from>
    <xdr:to>
      <xdr:col>3</xdr:col>
      <xdr:colOff>504825</xdr:colOff>
      <xdr:row>5</xdr:row>
      <xdr:rowOff>552450</xdr:rowOff>
    </xdr:to>
    <xdr:sp macro="" textlink="">
      <xdr:nvSpPr>
        <xdr:cNvPr id="121" name="Oval 120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SpPr/>
      </xdr:nvSpPr>
      <xdr:spPr>
        <a:xfrm>
          <a:off x="2943225" y="1533525"/>
          <a:ext cx="400050" cy="4095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161925</xdr:colOff>
      <xdr:row>5</xdr:row>
      <xdr:rowOff>57150</xdr:rowOff>
    </xdr:from>
    <xdr:to>
      <xdr:col>11</xdr:col>
      <xdr:colOff>561975</xdr:colOff>
      <xdr:row>5</xdr:row>
      <xdr:rowOff>466725</xdr:rowOff>
    </xdr:to>
    <xdr:sp macro="" textlink="">
      <xdr:nvSpPr>
        <xdr:cNvPr id="136" name="Oval 135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SpPr/>
      </xdr:nvSpPr>
      <xdr:spPr>
        <a:xfrm>
          <a:off x="9401175" y="1447800"/>
          <a:ext cx="400050" cy="4095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504825</xdr:colOff>
      <xdr:row>5</xdr:row>
      <xdr:rowOff>300038</xdr:rowOff>
    </xdr:from>
    <xdr:to>
      <xdr:col>11</xdr:col>
      <xdr:colOff>152400</xdr:colOff>
      <xdr:row>5</xdr:row>
      <xdr:rowOff>300038</xdr:rowOff>
    </xdr:to>
    <xdr:cxnSp macro="">
      <xdr:nvCxnSpPr>
        <xdr:cNvPr id="137" name="Straight Arrow Connector 136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CxnSpPr/>
      </xdr:nvCxnSpPr>
      <xdr:spPr>
        <a:xfrm>
          <a:off x="3343275" y="1690688"/>
          <a:ext cx="6048375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104775</xdr:colOff>
      <xdr:row>6</xdr:row>
      <xdr:rowOff>114300</xdr:rowOff>
    </xdr:from>
    <xdr:to>
      <xdr:col>3</xdr:col>
      <xdr:colOff>504825</xdr:colOff>
      <xdr:row>6</xdr:row>
      <xdr:rowOff>523875</xdr:rowOff>
    </xdr:to>
    <xdr:sp macro="" textlink="">
      <xdr:nvSpPr>
        <xdr:cNvPr id="141" name="Oval 140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SpPr/>
      </xdr:nvSpPr>
      <xdr:spPr>
        <a:xfrm>
          <a:off x="2943225" y="2105025"/>
          <a:ext cx="400050" cy="4095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257175</xdr:colOff>
      <xdr:row>6</xdr:row>
      <xdr:rowOff>114300</xdr:rowOff>
    </xdr:from>
    <xdr:to>
      <xdr:col>6</xdr:col>
      <xdr:colOff>657225</xdr:colOff>
      <xdr:row>6</xdr:row>
      <xdr:rowOff>523875</xdr:rowOff>
    </xdr:to>
    <xdr:sp macro="" textlink="">
      <xdr:nvSpPr>
        <xdr:cNvPr id="164" name="Oval 163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SpPr/>
      </xdr:nvSpPr>
      <xdr:spPr>
        <a:xfrm>
          <a:off x="5286375" y="2105025"/>
          <a:ext cx="400050" cy="4095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504825</xdr:colOff>
      <xdr:row>6</xdr:row>
      <xdr:rowOff>319088</xdr:rowOff>
    </xdr:from>
    <xdr:to>
      <xdr:col>6</xdr:col>
      <xdr:colOff>257175</xdr:colOff>
      <xdr:row>6</xdr:row>
      <xdr:rowOff>319088</xdr:rowOff>
    </xdr:to>
    <xdr:cxnSp macro="">
      <xdr:nvCxnSpPr>
        <xdr:cNvPr id="173" name="Straight Arrow Connector 172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CxnSpPr>
          <a:stCxn id="141" idx="6"/>
          <a:endCxn id="164" idx="2"/>
        </xdr:cNvCxnSpPr>
      </xdr:nvCxnSpPr>
      <xdr:spPr>
        <a:xfrm>
          <a:off x="3343275" y="2309813"/>
          <a:ext cx="1943100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171450</xdr:colOff>
      <xdr:row>7</xdr:row>
      <xdr:rowOff>154516</xdr:rowOff>
    </xdr:from>
    <xdr:to>
      <xdr:col>10</xdr:col>
      <xdr:colOff>571500</xdr:colOff>
      <xdr:row>7</xdr:row>
      <xdr:rowOff>564091</xdr:rowOff>
    </xdr:to>
    <xdr:sp macro="" textlink="">
      <xdr:nvSpPr>
        <xdr:cNvPr id="189" name="Oval 188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SpPr/>
      </xdr:nvSpPr>
      <xdr:spPr>
        <a:xfrm>
          <a:off x="9135533" y="3234266"/>
          <a:ext cx="400050" cy="4095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180975</xdr:colOff>
      <xdr:row>7</xdr:row>
      <xdr:rowOff>152400</xdr:rowOff>
    </xdr:from>
    <xdr:to>
      <xdr:col>4</xdr:col>
      <xdr:colOff>581025</xdr:colOff>
      <xdr:row>7</xdr:row>
      <xdr:rowOff>561975</xdr:rowOff>
    </xdr:to>
    <xdr:sp macro="" textlink="">
      <xdr:nvSpPr>
        <xdr:cNvPr id="196" name="Oval 195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SpPr/>
      </xdr:nvSpPr>
      <xdr:spPr>
        <a:xfrm>
          <a:off x="3648075" y="2743200"/>
          <a:ext cx="400050" cy="4095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581025</xdr:colOff>
      <xdr:row>7</xdr:row>
      <xdr:rowOff>357188</xdr:rowOff>
    </xdr:from>
    <xdr:to>
      <xdr:col>10</xdr:col>
      <xdr:colOff>171450</xdr:colOff>
      <xdr:row>7</xdr:row>
      <xdr:rowOff>359304</xdr:rowOff>
    </xdr:to>
    <xdr:cxnSp macro="">
      <xdr:nvCxnSpPr>
        <xdr:cNvPr id="197" name="Straight Arrow Connector 196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CxnSpPr>
          <a:stCxn id="189" idx="2"/>
          <a:endCxn id="196" idx="6"/>
        </xdr:cNvCxnSpPr>
      </xdr:nvCxnSpPr>
      <xdr:spPr>
        <a:xfrm flipH="1" flipV="1">
          <a:off x="4052358" y="3436938"/>
          <a:ext cx="5083175" cy="211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8</xdr:row>
      <xdr:rowOff>161925</xdr:rowOff>
    </xdr:from>
    <xdr:to>
      <xdr:col>5</xdr:col>
      <xdr:colOff>590550</xdr:colOff>
      <xdr:row>8</xdr:row>
      <xdr:rowOff>571500</xdr:rowOff>
    </xdr:to>
    <xdr:sp macro="" textlink="">
      <xdr:nvSpPr>
        <xdr:cNvPr id="211" name="Oval 210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SpPr/>
      </xdr:nvSpPr>
      <xdr:spPr>
        <a:xfrm>
          <a:off x="4438650" y="3352800"/>
          <a:ext cx="400050" cy="4095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261937</xdr:colOff>
      <xdr:row>9</xdr:row>
      <xdr:rowOff>323850</xdr:rowOff>
    </xdr:from>
    <xdr:to>
      <xdr:col>7</xdr:col>
      <xdr:colOff>661987</xdr:colOff>
      <xdr:row>9</xdr:row>
      <xdr:rowOff>733425</xdr:rowOff>
    </xdr:to>
    <xdr:sp macro="" textlink="">
      <xdr:nvSpPr>
        <xdr:cNvPr id="230" name="Oval 229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SpPr/>
      </xdr:nvSpPr>
      <xdr:spPr>
        <a:xfrm>
          <a:off x="6738937" y="4729163"/>
          <a:ext cx="400050" cy="4095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95250</xdr:colOff>
      <xdr:row>9</xdr:row>
      <xdr:rowOff>326232</xdr:rowOff>
    </xdr:from>
    <xdr:to>
      <xdr:col>3</xdr:col>
      <xdr:colOff>495300</xdr:colOff>
      <xdr:row>9</xdr:row>
      <xdr:rowOff>735807</xdr:rowOff>
    </xdr:to>
    <xdr:sp macro="" textlink="">
      <xdr:nvSpPr>
        <xdr:cNvPr id="237" name="Oval 236">
          <a:extLst>
            <a:ext uri="{FF2B5EF4-FFF2-40B4-BE49-F238E27FC236}">
              <a16:creationId xmlns="" xmlns:a16="http://schemas.microsoft.com/office/drawing/2014/main" id="{00000000-0008-0000-0000-0000ED000000}"/>
            </a:ext>
          </a:extLst>
        </xdr:cNvPr>
        <xdr:cNvSpPr/>
      </xdr:nvSpPr>
      <xdr:spPr>
        <a:xfrm>
          <a:off x="2928938" y="4993482"/>
          <a:ext cx="400050" cy="4095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142875</xdr:colOff>
      <xdr:row>10</xdr:row>
      <xdr:rowOff>228600</xdr:rowOff>
    </xdr:from>
    <xdr:to>
      <xdr:col>3</xdr:col>
      <xdr:colOff>542925</xdr:colOff>
      <xdr:row>10</xdr:row>
      <xdr:rowOff>638175</xdr:rowOff>
    </xdr:to>
    <xdr:sp macro="" textlink="">
      <xdr:nvSpPr>
        <xdr:cNvPr id="244" name="Oval 243">
          <a:extLst>
            <a:ext uri="{FF2B5EF4-FFF2-40B4-BE49-F238E27FC236}">
              <a16:creationId xmlns="" xmlns:a16="http://schemas.microsoft.com/office/drawing/2014/main" id="{00000000-0008-0000-0000-0000F4000000}"/>
            </a:ext>
          </a:extLst>
        </xdr:cNvPr>
        <xdr:cNvSpPr/>
      </xdr:nvSpPr>
      <xdr:spPr>
        <a:xfrm>
          <a:off x="2981325" y="4962525"/>
          <a:ext cx="400050" cy="4095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428626</xdr:colOff>
      <xdr:row>9</xdr:row>
      <xdr:rowOff>531020</xdr:rowOff>
    </xdr:from>
    <xdr:to>
      <xdr:col>3</xdr:col>
      <xdr:colOff>95251</xdr:colOff>
      <xdr:row>10</xdr:row>
      <xdr:rowOff>433388</xdr:rowOff>
    </xdr:to>
    <xdr:cxnSp macro="">
      <xdr:nvCxnSpPr>
        <xdr:cNvPr id="248" name="Elbow Connector 247">
          <a:extLst>
            <a:ext uri="{FF2B5EF4-FFF2-40B4-BE49-F238E27FC236}">
              <a16:creationId xmlns="" xmlns:a16="http://schemas.microsoft.com/office/drawing/2014/main" id="{00000000-0008-0000-0000-0000F8000000}"/>
            </a:ext>
          </a:extLst>
        </xdr:cNvPr>
        <xdr:cNvCxnSpPr>
          <a:stCxn id="237" idx="2"/>
          <a:endCxn id="21" idx="2"/>
        </xdr:cNvCxnSpPr>
      </xdr:nvCxnSpPr>
      <xdr:spPr>
        <a:xfrm rot="10800000" flipV="1">
          <a:off x="2309814" y="5198270"/>
          <a:ext cx="619125" cy="771524"/>
        </a:xfrm>
        <a:prstGeom prst="bentConnector3">
          <a:avLst>
            <a:gd name="adj1" fmla="val 136923"/>
          </a:avLst>
        </a:prstGeom>
        <a:ln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828675</xdr:colOff>
      <xdr:row>10</xdr:row>
      <xdr:rowOff>433388</xdr:rowOff>
    </xdr:from>
    <xdr:to>
      <xdr:col>3</xdr:col>
      <xdr:colOff>142875</xdr:colOff>
      <xdr:row>10</xdr:row>
      <xdr:rowOff>433388</xdr:rowOff>
    </xdr:to>
    <xdr:cxnSp macro="">
      <xdr:nvCxnSpPr>
        <xdr:cNvPr id="250" name="Straight Arrow Connector 249">
          <a:extLst>
            <a:ext uri="{FF2B5EF4-FFF2-40B4-BE49-F238E27FC236}">
              <a16:creationId xmlns="" xmlns:a16="http://schemas.microsoft.com/office/drawing/2014/main" id="{00000000-0008-0000-0000-0000FA000000}"/>
            </a:ext>
          </a:extLst>
        </xdr:cNvPr>
        <xdr:cNvCxnSpPr>
          <a:stCxn id="21" idx="6"/>
          <a:endCxn id="244" idx="2"/>
        </xdr:cNvCxnSpPr>
      </xdr:nvCxnSpPr>
      <xdr:spPr>
        <a:xfrm>
          <a:off x="2714625" y="5167313"/>
          <a:ext cx="266700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219075</xdr:colOff>
      <xdr:row>11</xdr:row>
      <xdr:rowOff>152400</xdr:rowOff>
    </xdr:from>
    <xdr:to>
      <xdr:col>4</xdr:col>
      <xdr:colOff>619125</xdr:colOff>
      <xdr:row>11</xdr:row>
      <xdr:rowOff>561975</xdr:rowOff>
    </xdr:to>
    <xdr:sp macro="" textlink="">
      <xdr:nvSpPr>
        <xdr:cNvPr id="252" name="Oval 251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SpPr/>
      </xdr:nvSpPr>
      <xdr:spPr>
        <a:xfrm>
          <a:off x="3686175" y="5886450"/>
          <a:ext cx="400050" cy="4095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342900</xdr:colOff>
      <xdr:row>10</xdr:row>
      <xdr:rowOff>638175</xdr:rowOff>
    </xdr:from>
    <xdr:to>
      <xdr:col>4</xdr:col>
      <xdr:colOff>419100</xdr:colOff>
      <xdr:row>11</xdr:row>
      <xdr:rowOff>152400</xdr:rowOff>
    </xdr:to>
    <xdr:cxnSp macro="">
      <xdr:nvCxnSpPr>
        <xdr:cNvPr id="254" name="Elbow Connector 253">
          <a:extLst>
            <a:ext uri="{FF2B5EF4-FFF2-40B4-BE49-F238E27FC236}">
              <a16:creationId xmlns="" xmlns:a16="http://schemas.microsoft.com/office/drawing/2014/main" id="{00000000-0008-0000-0000-0000FE000000}"/>
            </a:ext>
          </a:extLst>
        </xdr:cNvPr>
        <xdr:cNvCxnSpPr>
          <a:stCxn id="244" idx="4"/>
          <a:endCxn id="252" idx="0"/>
        </xdr:cNvCxnSpPr>
      </xdr:nvCxnSpPr>
      <xdr:spPr>
        <a:xfrm rot="16200000" flipH="1">
          <a:off x="3276600" y="5276850"/>
          <a:ext cx="514350" cy="704850"/>
        </a:xfrm>
        <a:prstGeom prst="bentConnector3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266700</xdr:colOff>
      <xdr:row>12</xdr:row>
      <xdr:rowOff>200025</xdr:rowOff>
    </xdr:from>
    <xdr:to>
      <xdr:col>6</xdr:col>
      <xdr:colOff>666750</xdr:colOff>
      <xdr:row>12</xdr:row>
      <xdr:rowOff>609600</xdr:rowOff>
    </xdr:to>
    <xdr:sp macro="" textlink="">
      <xdr:nvSpPr>
        <xdr:cNvPr id="256" name="Oval 255">
          <a:extLst>
            <a:ext uri="{FF2B5EF4-FFF2-40B4-BE49-F238E27FC236}">
              <a16:creationId xmlns="" xmlns:a16="http://schemas.microsoft.com/office/drawing/2014/main" id="{00000000-0008-0000-0000-000000010000}"/>
            </a:ext>
          </a:extLst>
        </xdr:cNvPr>
        <xdr:cNvSpPr/>
      </xdr:nvSpPr>
      <xdr:spPr>
        <a:xfrm>
          <a:off x="5295900" y="6734175"/>
          <a:ext cx="400050" cy="4095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619125</xdr:colOff>
      <xdr:row>11</xdr:row>
      <xdr:rowOff>357188</xdr:rowOff>
    </xdr:from>
    <xdr:to>
      <xdr:col>6</xdr:col>
      <xdr:colOff>466725</xdr:colOff>
      <xdr:row>12</xdr:row>
      <xdr:rowOff>200025</xdr:rowOff>
    </xdr:to>
    <xdr:cxnSp macro="">
      <xdr:nvCxnSpPr>
        <xdr:cNvPr id="258" name="Elbow Connector 257">
          <a:extLst>
            <a:ext uri="{FF2B5EF4-FFF2-40B4-BE49-F238E27FC236}">
              <a16:creationId xmlns="" xmlns:a16="http://schemas.microsoft.com/office/drawing/2014/main" id="{00000000-0008-0000-0000-000002010000}"/>
            </a:ext>
          </a:extLst>
        </xdr:cNvPr>
        <xdr:cNvCxnSpPr>
          <a:stCxn id="252" idx="6"/>
          <a:endCxn id="256" idx="0"/>
        </xdr:cNvCxnSpPr>
      </xdr:nvCxnSpPr>
      <xdr:spPr>
        <a:xfrm>
          <a:off x="4086225" y="6091238"/>
          <a:ext cx="1409700" cy="642937"/>
        </a:xfrm>
        <a:prstGeom prst="bentConnector2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12</xdr:row>
      <xdr:rowOff>200025</xdr:rowOff>
    </xdr:from>
    <xdr:to>
      <xdr:col>3</xdr:col>
      <xdr:colOff>495300</xdr:colOff>
      <xdr:row>12</xdr:row>
      <xdr:rowOff>609600</xdr:rowOff>
    </xdr:to>
    <xdr:sp macro="" textlink="">
      <xdr:nvSpPr>
        <xdr:cNvPr id="261" name="Oval 260">
          <a:extLst>
            <a:ext uri="{FF2B5EF4-FFF2-40B4-BE49-F238E27FC236}">
              <a16:creationId xmlns="" xmlns:a16="http://schemas.microsoft.com/office/drawing/2014/main" id="{00000000-0008-0000-0000-000005010000}"/>
            </a:ext>
          </a:extLst>
        </xdr:cNvPr>
        <xdr:cNvSpPr/>
      </xdr:nvSpPr>
      <xdr:spPr>
        <a:xfrm>
          <a:off x="2933700" y="6734175"/>
          <a:ext cx="400050" cy="4095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495300</xdr:colOff>
      <xdr:row>12</xdr:row>
      <xdr:rowOff>404813</xdr:rowOff>
    </xdr:from>
    <xdr:to>
      <xdr:col>6</xdr:col>
      <xdr:colOff>266700</xdr:colOff>
      <xdr:row>12</xdr:row>
      <xdr:rowOff>404813</xdr:rowOff>
    </xdr:to>
    <xdr:cxnSp macro="">
      <xdr:nvCxnSpPr>
        <xdr:cNvPr id="263" name="Straight Arrow Connector 262">
          <a:extLst>
            <a:ext uri="{FF2B5EF4-FFF2-40B4-BE49-F238E27FC236}">
              <a16:creationId xmlns="" xmlns:a16="http://schemas.microsoft.com/office/drawing/2014/main" id="{00000000-0008-0000-0000-000007010000}"/>
            </a:ext>
          </a:extLst>
        </xdr:cNvPr>
        <xdr:cNvCxnSpPr>
          <a:stCxn id="256" idx="2"/>
          <a:endCxn id="261" idx="6"/>
        </xdr:cNvCxnSpPr>
      </xdr:nvCxnSpPr>
      <xdr:spPr>
        <a:xfrm flipH="1">
          <a:off x="3333750" y="6938963"/>
          <a:ext cx="1962150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130175</xdr:colOff>
      <xdr:row>13</xdr:row>
      <xdr:rowOff>336550</xdr:rowOff>
    </xdr:from>
    <xdr:to>
      <xdr:col>3</xdr:col>
      <xdr:colOff>530225</xdr:colOff>
      <xdr:row>13</xdr:row>
      <xdr:rowOff>746125</xdr:rowOff>
    </xdr:to>
    <xdr:sp macro="" textlink="">
      <xdr:nvSpPr>
        <xdr:cNvPr id="265" name="Oval 264">
          <a:extLst>
            <a:ext uri="{FF2B5EF4-FFF2-40B4-BE49-F238E27FC236}">
              <a16:creationId xmlns="" xmlns:a16="http://schemas.microsoft.com/office/drawing/2014/main" id="{00000000-0008-0000-0000-000009010000}"/>
            </a:ext>
          </a:extLst>
        </xdr:cNvPr>
        <xdr:cNvSpPr/>
      </xdr:nvSpPr>
      <xdr:spPr>
        <a:xfrm>
          <a:off x="2977092" y="7702550"/>
          <a:ext cx="400050" cy="4095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95249</xdr:colOff>
      <xdr:row>12</xdr:row>
      <xdr:rowOff>404813</xdr:rowOff>
    </xdr:from>
    <xdr:to>
      <xdr:col>3</xdr:col>
      <xdr:colOff>130174</xdr:colOff>
      <xdr:row>13</xdr:row>
      <xdr:rowOff>541338</xdr:rowOff>
    </xdr:to>
    <xdr:cxnSp macro="">
      <xdr:nvCxnSpPr>
        <xdr:cNvPr id="267" name="Elbow Connector 266">
          <a:extLs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CxnSpPr>
          <a:stCxn id="261" idx="2"/>
          <a:endCxn id="265" idx="2"/>
        </xdr:cNvCxnSpPr>
      </xdr:nvCxnSpPr>
      <xdr:spPr>
        <a:xfrm rot="10800000" flipH="1" flipV="1">
          <a:off x="2942166" y="6966480"/>
          <a:ext cx="34925" cy="940858"/>
        </a:xfrm>
        <a:prstGeom prst="bentConnector3">
          <a:avLst>
            <a:gd name="adj1" fmla="val -654545"/>
          </a:avLst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500592</xdr:colOff>
      <xdr:row>14</xdr:row>
      <xdr:rowOff>315383</xdr:rowOff>
    </xdr:from>
    <xdr:to>
      <xdr:col>4</xdr:col>
      <xdr:colOff>900642</xdr:colOff>
      <xdr:row>14</xdr:row>
      <xdr:rowOff>724958</xdr:rowOff>
    </xdr:to>
    <xdr:sp macro="" textlink="">
      <xdr:nvSpPr>
        <xdr:cNvPr id="280" name="Oval 279">
          <a:extLst>
            <a:ext uri="{FF2B5EF4-FFF2-40B4-BE49-F238E27FC236}">
              <a16:creationId xmlns="" xmlns:a16="http://schemas.microsoft.com/office/drawing/2014/main" id="{00000000-0008-0000-0000-000018010000}"/>
            </a:ext>
          </a:extLst>
        </xdr:cNvPr>
        <xdr:cNvSpPr/>
      </xdr:nvSpPr>
      <xdr:spPr>
        <a:xfrm>
          <a:off x="3971925" y="8686800"/>
          <a:ext cx="400050" cy="4095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330201</xdr:colOff>
      <xdr:row>13</xdr:row>
      <xdr:rowOff>746124</xdr:rowOff>
    </xdr:from>
    <xdr:to>
      <xdr:col>4</xdr:col>
      <xdr:colOff>500593</xdr:colOff>
      <xdr:row>14</xdr:row>
      <xdr:rowOff>520170</xdr:rowOff>
    </xdr:to>
    <xdr:cxnSp macro="">
      <xdr:nvCxnSpPr>
        <xdr:cNvPr id="282" name="Elbow Connector 281">
          <a:extLst>
            <a:ext uri="{FF2B5EF4-FFF2-40B4-BE49-F238E27FC236}">
              <a16:creationId xmlns="" xmlns:a16="http://schemas.microsoft.com/office/drawing/2014/main" id="{00000000-0008-0000-0000-00001A010000}"/>
            </a:ext>
          </a:extLst>
        </xdr:cNvPr>
        <xdr:cNvCxnSpPr>
          <a:stCxn id="265" idx="4"/>
          <a:endCxn id="280" idx="2"/>
        </xdr:cNvCxnSpPr>
      </xdr:nvCxnSpPr>
      <xdr:spPr>
        <a:xfrm rot="16200000" flipH="1">
          <a:off x="3184790" y="8104452"/>
          <a:ext cx="779463" cy="794808"/>
        </a:xfrm>
        <a:prstGeom prst="bentConnector2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476250</xdr:colOff>
      <xdr:row>14</xdr:row>
      <xdr:rowOff>724959</xdr:rowOff>
    </xdr:from>
    <xdr:to>
      <xdr:col>4</xdr:col>
      <xdr:colOff>700617</xdr:colOff>
      <xdr:row>15</xdr:row>
      <xdr:rowOff>190501</xdr:rowOff>
    </xdr:to>
    <xdr:cxnSp macro="">
      <xdr:nvCxnSpPr>
        <xdr:cNvPr id="284" name="Elbow Connector 283">
          <a:extLst>
            <a:ext uri="{FF2B5EF4-FFF2-40B4-BE49-F238E27FC236}">
              <a16:creationId xmlns="" xmlns:a16="http://schemas.microsoft.com/office/drawing/2014/main" id="{00000000-0008-0000-0000-00001C010000}"/>
            </a:ext>
          </a:extLst>
        </xdr:cNvPr>
        <xdr:cNvCxnSpPr>
          <a:stCxn id="280" idx="4"/>
          <a:endCxn id="67" idx="0"/>
        </xdr:cNvCxnSpPr>
      </xdr:nvCxnSpPr>
      <xdr:spPr>
        <a:xfrm rot="5400000">
          <a:off x="3035830" y="8431213"/>
          <a:ext cx="470958" cy="1801283"/>
        </a:xfrm>
        <a:prstGeom prst="bentConnector3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305859</xdr:colOff>
      <xdr:row>17</xdr:row>
      <xdr:rowOff>176743</xdr:rowOff>
    </xdr:from>
    <xdr:to>
      <xdr:col>2</xdr:col>
      <xdr:colOff>705909</xdr:colOff>
      <xdr:row>17</xdr:row>
      <xdr:rowOff>586318</xdr:rowOff>
    </xdr:to>
    <xdr:sp macro="" textlink="">
      <xdr:nvSpPr>
        <xdr:cNvPr id="285" name="Oval 284">
          <a:extLst>
            <a:ext uri="{FF2B5EF4-FFF2-40B4-BE49-F238E27FC236}">
              <a16:creationId xmlns="" xmlns:a16="http://schemas.microsoft.com/office/drawing/2014/main" id="{00000000-0008-0000-0000-00001D010000}"/>
            </a:ext>
          </a:extLst>
        </xdr:cNvPr>
        <xdr:cNvSpPr/>
      </xdr:nvSpPr>
      <xdr:spPr>
        <a:xfrm>
          <a:off x="2200276" y="11553826"/>
          <a:ext cx="400050" cy="4095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476250</xdr:colOff>
      <xdr:row>15</xdr:row>
      <xdr:rowOff>600075</xdr:rowOff>
    </xdr:from>
    <xdr:to>
      <xdr:col>4</xdr:col>
      <xdr:colOff>422276</xdr:colOff>
      <xdr:row>16</xdr:row>
      <xdr:rowOff>593197</xdr:rowOff>
    </xdr:to>
    <xdr:cxnSp macro="">
      <xdr:nvCxnSpPr>
        <xdr:cNvPr id="287" name="Elbow Connector 286">
          <a:extLst>
            <a:ext uri="{FF2B5EF4-FFF2-40B4-BE49-F238E27FC236}">
              <a16:creationId xmlns="" xmlns:a16="http://schemas.microsoft.com/office/drawing/2014/main" id="{00000000-0008-0000-0000-00001F010000}"/>
            </a:ext>
          </a:extLst>
        </xdr:cNvPr>
        <xdr:cNvCxnSpPr>
          <a:stCxn id="67" idx="4"/>
          <a:endCxn id="97" idx="2"/>
        </xdr:cNvCxnSpPr>
      </xdr:nvCxnSpPr>
      <xdr:spPr>
        <a:xfrm rot="16200000" flipH="1">
          <a:off x="2733410" y="9614165"/>
          <a:ext cx="797456" cy="1522942"/>
        </a:xfrm>
        <a:prstGeom prst="bentConnector2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381001</xdr:colOff>
      <xdr:row>6</xdr:row>
      <xdr:rowOff>523874</xdr:rowOff>
    </xdr:from>
    <xdr:to>
      <xdr:col>6</xdr:col>
      <xdr:colOff>457201</xdr:colOff>
      <xdr:row>7</xdr:row>
      <xdr:rowOff>152399</xdr:rowOff>
    </xdr:to>
    <xdr:cxnSp macro="">
      <xdr:nvCxnSpPr>
        <xdr:cNvPr id="292" name="Elbow Connector 291">
          <a:extLst>
            <a:ext uri="{FF2B5EF4-FFF2-40B4-BE49-F238E27FC236}">
              <a16:creationId xmlns="" xmlns:a16="http://schemas.microsoft.com/office/drawing/2014/main" id="{00000000-0008-0000-0000-000024010000}"/>
            </a:ext>
          </a:extLst>
        </xdr:cNvPr>
        <xdr:cNvCxnSpPr>
          <a:stCxn id="164" idx="4"/>
          <a:endCxn id="196" idx="0"/>
        </xdr:cNvCxnSpPr>
      </xdr:nvCxnSpPr>
      <xdr:spPr>
        <a:xfrm rot="5400000">
          <a:off x="4795838" y="1580620"/>
          <a:ext cx="231775" cy="2118784"/>
        </a:xfrm>
        <a:prstGeom prst="bentConnector3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304801</xdr:colOff>
      <xdr:row>4</xdr:row>
      <xdr:rowOff>469899</xdr:rowOff>
    </xdr:from>
    <xdr:to>
      <xdr:col>10</xdr:col>
      <xdr:colOff>390526</xdr:colOff>
      <xdr:row>5</xdr:row>
      <xdr:rowOff>142875</xdr:rowOff>
    </xdr:to>
    <xdr:cxnSp macro="">
      <xdr:nvCxnSpPr>
        <xdr:cNvPr id="294" name="Elbow Connector 293">
          <a:extLst>
            <a:ext uri="{FF2B5EF4-FFF2-40B4-BE49-F238E27FC236}">
              <a16:creationId xmlns="" xmlns:a16="http://schemas.microsoft.com/office/drawing/2014/main" id="{00000000-0008-0000-0000-000026010000}"/>
            </a:ext>
          </a:extLst>
        </xdr:cNvPr>
        <xdr:cNvCxnSpPr>
          <a:stCxn id="118" idx="4"/>
          <a:endCxn id="121" idx="0"/>
        </xdr:cNvCxnSpPr>
      </xdr:nvCxnSpPr>
      <xdr:spPr>
        <a:xfrm rot="5400000">
          <a:off x="6030384" y="-1615017"/>
          <a:ext cx="445559" cy="6202891"/>
        </a:xfrm>
        <a:prstGeom prst="bentConnector3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304801</xdr:colOff>
      <xdr:row>5</xdr:row>
      <xdr:rowOff>466724</xdr:rowOff>
    </xdr:from>
    <xdr:to>
      <xdr:col>11</xdr:col>
      <xdr:colOff>361951</xdr:colOff>
      <xdr:row>6</xdr:row>
      <xdr:rowOff>114299</xdr:rowOff>
    </xdr:to>
    <xdr:cxnSp macro="">
      <xdr:nvCxnSpPr>
        <xdr:cNvPr id="296" name="Elbow Connector 295">
          <a:extLst>
            <a:ext uri="{FF2B5EF4-FFF2-40B4-BE49-F238E27FC236}">
              <a16:creationId xmlns="" xmlns:a16="http://schemas.microsoft.com/office/drawing/2014/main" id="{00000000-0008-0000-0000-000028010000}"/>
            </a:ext>
          </a:extLst>
        </xdr:cNvPr>
        <xdr:cNvCxnSpPr>
          <a:stCxn id="136" idx="4"/>
          <a:endCxn id="141" idx="0"/>
        </xdr:cNvCxnSpPr>
      </xdr:nvCxnSpPr>
      <xdr:spPr>
        <a:xfrm rot="5400000">
          <a:off x="6494463" y="-1309688"/>
          <a:ext cx="250825" cy="6936316"/>
        </a:xfrm>
        <a:prstGeom prst="bentConnector3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657225</xdr:colOff>
      <xdr:row>6</xdr:row>
      <xdr:rowOff>319088</xdr:rowOff>
    </xdr:from>
    <xdr:to>
      <xdr:col>10</xdr:col>
      <xdr:colOff>371475</xdr:colOff>
      <xdr:row>7</xdr:row>
      <xdr:rowOff>154516</xdr:rowOff>
    </xdr:to>
    <xdr:cxnSp macro="">
      <xdr:nvCxnSpPr>
        <xdr:cNvPr id="298" name="Elbow Connector 297">
          <a:extLst>
            <a:ext uri="{FF2B5EF4-FFF2-40B4-BE49-F238E27FC236}">
              <a16:creationId xmlns="" xmlns:a16="http://schemas.microsoft.com/office/drawing/2014/main" id="{00000000-0008-0000-0000-00002A010000}"/>
            </a:ext>
          </a:extLst>
        </xdr:cNvPr>
        <xdr:cNvCxnSpPr>
          <a:stCxn id="164" idx="6"/>
          <a:endCxn id="189" idx="0"/>
        </xdr:cNvCxnSpPr>
      </xdr:nvCxnSpPr>
      <xdr:spPr>
        <a:xfrm>
          <a:off x="6171142" y="2605088"/>
          <a:ext cx="3164416" cy="629178"/>
        </a:xfrm>
        <a:prstGeom prst="bentConnector2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381001</xdr:colOff>
      <xdr:row>7</xdr:row>
      <xdr:rowOff>561974</xdr:rowOff>
    </xdr:from>
    <xdr:to>
      <xdr:col>5</xdr:col>
      <xdr:colOff>390526</xdr:colOff>
      <xdr:row>8</xdr:row>
      <xdr:rowOff>161924</xdr:rowOff>
    </xdr:to>
    <xdr:cxnSp macro="">
      <xdr:nvCxnSpPr>
        <xdr:cNvPr id="300" name="Elbow Connector 299">
          <a:extLst>
            <a:ext uri="{FF2B5EF4-FFF2-40B4-BE49-F238E27FC236}">
              <a16:creationId xmlns="" xmlns:a16="http://schemas.microsoft.com/office/drawing/2014/main" id="{00000000-0008-0000-0000-00002C010000}"/>
            </a:ext>
          </a:extLst>
        </xdr:cNvPr>
        <xdr:cNvCxnSpPr>
          <a:stCxn id="196" idx="4"/>
          <a:endCxn id="211" idx="0"/>
        </xdr:cNvCxnSpPr>
      </xdr:nvCxnSpPr>
      <xdr:spPr>
        <a:xfrm rot="16200000" flipH="1">
          <a:off x="4348163" y="3145895"/>
          <a:ext cx="277283" cy="1268942"/>
        </a:xfrm>
        <a:prstGeom prst="bentConnector3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115359</xdr:colOff>
      <xdr:row>18</xdr:row>
      <xdr:rowOff>164836</xdr:rowOff>
    </xdr:from>
    <xdr:to>
      <xdr:col>3</xdr:col>
      <xdr:colOff>515409</xdr:colOff>
      <xdr:row>18</xdr:row>
      <xdr:rowOff>574411</xdr:rowOff>
    </xdr:to>
    <xdr:sp macro="" textlink="">
      <xdr:nvSpPr>
        <xdr:cNvPr id="309" name="Oval 308">
          <a:extLst>
            <a:ext uri="{FF2B5EF4-FFF2-40B4-BE49-F238E27FC236}">
              <a16:creationId xmlns="" xmlns:a16="http://schemas.microsoft.com/office/drawing/2014/main" id="{00000000-0008-0000-0000-000035010000}"/>
            </a:ext>
          </a:extLst>
        </xdr:cNvPr>
        <xdr:cNvSpPr/>
      </xdr:nvSpPr>
      <xdr:spPr>
        <a:xfrm>
          <a:off x="2949047" y="13666524"/>
          <a:ext cx="400050" cy="4095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505885</xdr:colOff>
      <xdr:row>17</xdr:row>
      <xdr:rowOff>586317</xdr:rowOff>
    </xdr:from>
    <xdr:to>
      <xdr:col>3</xdr:col>
      <xdr:colOff>315385</xdr:colOff>
      <xdr:row>18</xdr:row>
      <xdr:rowOff>164835</xdr:rowOff>
    </xdr:to>
    <xdr:cxnSp macro="">
      <xdr:nvCxnSpPr>
        <xdr:cNvPr id="311" name="Elbow Connector 310">
          <a:extLst>
            <a:ext uri="{FF2B5EF4-FFF2-40B4-BE49-F238E27FC236}">
              <a16:creationId xmlns="" xmlns:a16="http://schemas.microsoft.com/office/drawing/2014/main" id="{00000000-0008-0000-0000-000037010000}"/>
            </a:ext>
          </a:extLst>
        </xdr:cNvPr>
        <xdr:cNvCxnSpPr>
          <a:stCxn id="285" idx="4"/>
          <a:endCxn id="309" idx="0"/>
        </xdr:cNvCxnSpPr>
      </xdr:nvCxnSpPr>
      <xdr:spPr>
        <a:xfrm rot="16200000" flipH="1">
          <a:off x="2579954" y="13097405"/>
          <a:ext cx="376237" cy="762000"/>
        </a:xfrm>
        <a:prstGeom prst="bentConnector3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115359</xdr:colOff>
      <xdr:row>20</xdr:row>
      <xdr:rowOff>188647</xdr:rowOff>
    </xdr:from>
    <xdr:to>
      <xdr:col>3</xdr:col>
      <xdr:colOff>515409</xdr:colOff>
      <xdr:row>20</xdr:row>
      <xdr:rowOff>598222</xdr:rowOff>
    </xdr:to>
    <xdr:sp macro="" textlink="">
      <xdr:nvSpPr>
        <xdr:cNvPr id="317" name="Oval 316">
          <a:extLst>
            <a:ext uri="{FF2B5EF4-FFF2-40B4-BE49-F238E27FC236}">
              <a16:creationId xmlns="" xmlns:a16="http://schemas.microsoft.com/office/drawing/2014/main" id="{00000000-0008-0000-0000-00003D010000}"/>
            </a:ext>
          </a:extLst>
        </xdr:cNvPr>
        <xdr:cNvSpPr/>
      </xdr:nvSpPr>
      <xdr:spPr>
        <a:xfrm>
          <a:off x="2949047" y="14583303"/>
          <a:ext cx="400050" cy="4095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293952</xdr:colOff>
      <xdr:row>22</xdr:row>
      <xdr:rowOff>141022</xdr:rowOff>
    </xdr:from>
    <xdr:to>
      <xdr:col>6</xdr:col>
      <xdr:colOff>694002</xdr:colOff>
      <xdr:row>22</xdr:row>
      <xdr:rowOff>550597</xdr:rowOff>
    </xdr:to>
    <xdr:sp macro="" textlink="">
      <xdr:nvSpPr>
        <xdr:cNvPr id="319" name="Oval 318">
          <a:extLst>
            <a:ext uri="{FF2B5EF4-FFF2-40B4-BE49-F238E27FC236}">
              <a16:creationId xmlns="" xmlns:a16="http://schemas.microsoft.com/office/drawing/2014/main" id="{00000000-0008-0000-0000-00003F010000}"/>
            </a:ext>
          </a:extLst>
        </xdr:cNvPr>
        <xdr:cNvSpPr/>
      </xdr:nvSpPr>
      <xdr:spPr>
        <a:xfrm>
          <a:off x="5806546" y="16440678"/>
          <a:ext cx="400050" cy="4095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174890</xdr:colOff>
      <xdr:row>23</xdr:row>
      <xdr:rowOff>248177</xdr:rowOff>
    </xdr:from>
    <xdr:to>
      <xdr:col>8</xdr:col>
      <xdr:colOff>574940</xdr:colOff>
      <xdr:row>23</xdr:row>
      <xdr:rowOff>657752</xdr:rowOff>
    </xdr:to>
    <xdr:sp macro="" textlink="">
      <xdr:nvSpPr>
        <xdr:cNvPr id="320" name="Oval 319">
          <a:extLst>
            <a:ext uri="{FF2B5EF4-FFF2-40B4-BE49-F238E27FC236}">
              <a16:creationId xmlns="" xmlns:a16="http://schemas.microsoft.com/office/drawing/2014/main" id="{00000000-0008-0000-0000-000040010000}"/>
            </a:ext>
          </a:extLst>
        </xdr:cNvPr>
        <xdr:cNvSpPr/>
      </xdr:nvSpPr>
      <xdr:spPr>
        <a:xfrm>
          <a:off x="7616296" y="16940740"/>
          <a:ext cx="400050" cy="4095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198702</xdr:colOff>
      <xdr:row>23</xdr:row>
      <xdr:rowOff>248178</xdr:rowOff>
    </xdr:from>
    <xdr:to>
      <xdr:col>10</xdr:col>
      <xdr:colOff>598752</xdr:colOff>
      <xdr:row>23</xdr:row>
      <xdr:rowOff>657753</xdr:rowOff>
    </xdr:to>
    <xdr:sp macro="" textlink="">
      <xdr:nvSpPr>
        <xdr:cNvPr id="321" name="Oval 320">
          <a:extLst>
            <a:ext uri="{FF2B5EF4-FFF2-40B4-BE49-F238E27FC236}">
              <a16:creationId xmlns="" xmlns:a16="http://schemas.microsoft.com/office/drawing/2014/main" id="{00000000-0008-0000-0000-000041010000}"/>
            </a:ext>
          </a:extLst>
        </xdr:cNvPr>
        <xdr:cNvSpPr/>
      </xdr:nvSpPr>
      <xdr:spPr>
        <a:xfrm>
          <a:off x="9164108" y="16940741"/>
          <a:ext cx="400050" cy="4095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574940</xdr:colOff>
      <xdr:row>23</xdr:row>
      <xdr:rowOff>452965</xdr:rowOff>
    </xdr:from>
    <xdr:to>
      <xdr:col>10</xdr:col>
      <xdr:colOff>198702</xdr:colOff>
      <xdr:row>23</xdr:row>
      <xdr:rowOff>452966</xdr:rowOff>
    </xdr:to>
    <xdr:cxnSp macro="">
      <xdr:nvCxnSpPr>
        <xdr:cNvPr id="328" name="Straight Arrow Connector 327">
          <a:extLst>
            <a:ext uri="{FF2B5EF4-FFF2-40B4-BE49-F238E27FC236}">
              <a16:creationId xmlns="" xmlns:a16="http://schemas.microsoft.com/office/drawing/2014/main" id="{00000000-0008-0000-0000-000048010000}"/>
            </a:ext>
          </a:extLst>
        </xdr:cNvPr>
        <xdr:cNvCxnSpPr>
          <a:stCxn id="320" idx="6"/>
          <a:endCxn id="321" idx="2"/>
        </xdr:cNvCxnSpPr>
      </xdr:nvCxnSpPr>
      <xdr:spPr>
        <a:xfrm>
          <a:off x="8016346" y="17145528"/>
          <a:ext cx="1147762" cy="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598752</xdr:colOff>
      <xdr:row>23</xdr:row>
      <xdr:rowOff>452966</xdr:rowOff>
    </xdr:from>
    <xdr:to>
      <xdr:col>12</xdr:col>
      <xdr:colOff>376239</xdr:colOff>
      <xdr:row>24</xdr:row>
      <xdr:rowOff>130967</xdr:rowOff>
    </xdr:to>
    <xdr:cxnSp macro="">
      <xdr:nvCxnSpPr>
        <xdr:cNvPr id="330" name="Elbow Connector 329">
          <a:extLst>
            <a:ext uri="{FF2B5EF4-FFF2-40B4-BE49-F238E27FC236}">
              <a16:creationId xmlns="" xmlns:a16="http://schemas.microsoft.com/office/drawing/2014/main" id="{00000000-0008-0000-0000-00004A010000}"/>
            </a:ext>
          </a:extLst>
        </xdr:cNvPr>
        <xdr:cNvCxnSpPr>
          <a:stCxn id="321" idx="6"/>
          <a:endCxn id="379" idx="0"/>
        </xdr:cNvCxnSpPr>
      </xdr:nvCxnSpPr>
      <xdr:spPr>
        <a:xfrm>
          <a:off x="9564158" y="17705122"/>
          <a:ext cx="1301487" cy="499533"/>
        </a:xfrm>
        <a:prstGeom prst="bentConnector2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493978</xdr:colOff>
      <xdr:row>22</xdr:row>
      <xdr:rowOff>550596</xdr:rowOff>
    </xdr:from>
    <xdr:to>
      <xdr:col>10</xdr:col>
      <xdr:colOff>398728</xdr:colOff>
      <xdr:row>23</xdr:row>
      <xdr:rowOff>657752</xdr:rowOff>
    </xdr:to>
    <xdr:cxnSp macro="">
      <xdr:nvCxnSpPr>
        <xdr:cNvPr id="332" name="Elbow Connector 331">
          <a:extLst>
            <a:ext uri="{FF2B5EF4-FFF2-40B4-BE49-F238E27FC236}">
              <a16:creationId xmlns="" xmlns:a16="http://schemas.microsoft.com/office/drawing/2014/main" id="{00000000-0008-0000-0000-00004C010000}"/>
            </a:ext>
          </a:extLst>
        </xdr:cNvPr>
        <xdr:cNvCxnSpPr>
          <a:stCxn id="319" idx="4"/>
          <a:endCxn id="321" idx="4"/>
        </xdr:cNvCxnSpPr>
      </xdr:nvCxnSpPr>
      <xdr:spPr>
        <a:xfrm rot="16200000" flipH="1">
          <a:off x="7286493" y="15570331"/>
          <a:ext cx="797719" cy="3357562"/>
        </a:xfrm>
        <a:prstGeom prst="bentConnector3">
          <a:avLst>
            <a:gd name="adj1" fmla="val 128657"/>
          </a:avLst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505884</xdr:colOff>
      <xdr:row>16</xdr:row>
      <xdr:rowOff>797984</xdr:rowOff>
    </xdr:from>
    <xdr:to>
      <xdr:col>4</xdr:col>
      <xdr:colOff>622301</xdr:colOff>
      <xdr:row>17</xdr:row>
      <xdr:rowOff>176743</xdr:rowOff>
    </xdr:to>
    <xdr:cxnSp macro="">
      <xdr:nvCxnSpPr>
        <xdr:cNvPr id="334" name="Elbow Connector 333">
          <a:extLst>
            <a:ext uri="{FF2B5EF4-FFF2-40B4-BE49-F238E27FC236}">
              <a16:creationId xmlns="" xmlns:a16="http://schemas.microsoft.com/office/drawing/2014/main" id="{00000000-0008-0000-0000-00004E010000}"/>
            </a:ext>
          </a:extLst>
        </xdr:cNvPr>
        <xdr:cNvCxnSpPr>
          <a:stCxn id="97" idx="4"/>
          <a:endCxn id="285" idx="0"/>
        </xdr:cNvCxnSpPr>
      </xdr:nvCxnSpPr>
      <xdr:spPr>
        <a:xfrm rot="5400000">
          <a:off x="2857104" y="10995952"/>
          <a:ext cx="759884" cy="1699948"/>
        </a:xfrm>
        <a:prstGeom prst="bentConnector3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305860</xdr:colOff>
      <xdr:row>19</xdr:row>
      <xdr:rowOff>152928</xdr:rowOff>
    </xdr:from>
    <xdr:to>
      <xdr:col>6</xdr:col>
      <xdr:colOff>705910</xdr:colOff>
      <xdr:row>19</xdr:row>
      <xdr:rowOff>562503</xdr:rowOff>
    </xdr:to>
    <xdr:sp macro="" textlink="">
      <xdr:nvSpPr>
        <xdr:cNvPr id="347" name="Oval 346">
          <a:extLst>
            <a:ext uri="{FF2B5EF4-FFF2-40B4-BE49-F238E27FC236}">
              <a16:creationId xmlns="" xmlns:a16="http://schemas.microsoft.com/office/drawing/2014/main" id="{00000000-0008-0000-0000-00005B010000}"/>
            </a:ext>
          </a:extLst>
        </xdr:cNvPr>
        <xdr:cNvSpPr/>
      </xdr:nvSpPr>
      <xdr:spPr>
        <a:xfrm>
          <a:off x="5818454" y="14047522"/>
          <a:ext cx="400050" cy="4095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705910</xdr:colOff>
      <xdr:row>19</xdr:row>
      <xdr:rowOff>357716</xdr:rowOff>
    </xdr:from>
    <xdr:to>
      <xdr:col>8</xdr:col>
      <xdr:colOff>374915</xdr:colOff>
      <xdr:row>23</xdr:row>
      <xdr:rowOff>248177</xdr:rowOff>
    </xdr:to>
    <xdr:cxnSp macro="">
      <xdr:nvCxnSpPr>
        <xdr:cNvPr id="353" name="Elbow Connector 352">
          <a:extLst>
            <a:ext uri="{FF2B5EF4-FFF2-40B4-BE49-F238E27FC236}">
              <a16:creationId xmlns="" xmlns:a16="http://schemas.microsoft.com/office/drawing/2014/main" id="{00000000-0008-0000-0000-000061010000}"/>
            </a:ext>
          </a:extLst>
        </xdr:cNvPr>
        <xdr:cNvCxnSpPr>
          <a:stCxn id="347" idx="6"/>
          <a:endCxn id="320" idx="0"/>
        </xdr:cNvCxnSpPr>
      </xdr:nvCxnSpPr>
      <xdr:spPr>
        <a:xfrm>
          <a:off x="6218504" y="14252310"/>
          <a:ext cx="1597817" cy="2986086"/>
        </a:xfrm>
        <a:prstGeom prst="bentConnector2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493977</xdr:colOff>
      <xdr:row>19</xdr:row>
      <xdr:rowOff>562503</xdr:rowOff>
    </xdr:from>
    <xdr:to>
      <xdr:col>6</xdr:col>
      <xdr:colOff>505885</xdr:colOff>
      <xdr:row>22</xdr:row>
      <xdr:rowOff>141022</xdr:rowOff>
    </xdr:to>
    <xdr:cxnSp macro="">
      <xdr:nvCxnSpPr>
        <xdr:cNvPr id="357" name="Straight Connector 356">
          <a:extLst>
            <a:ext uri="{FF2B5EF4-FFF2-40B4-BE49-F238E27FC236}">
              <a16:creationId xmlns="" xmlns:a16="http://schemas.microsoft.com/office/drawing/2014/main" id="{00000000-0008-0000-0000-000065010000}"/>
            </a:ext>
          </a:extLst>
        </xdr:cNvPr>
        <xdr:cNvCxnSpPr>
          <a:stCxn id="347" idx="4"/>
          <a:endCxn id="319" idx="0"/>
        </xdr:cNvCxnSpPr>
      </xdr:nvCxnSpPr>
      <xdr:spPr>
        <a:xfrm flipH="1">
          <a:off x="6006571" y="14457097"/>
          <a:ext cx="11908" cy="198358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315384</xdr:colOff>
      <xdr:row>19</xdr:row>
      <xdr:rowOff>357716</xdr:rowOff>
    </xdr:from>
    <xdr:to>
      <xdr:col>6</xdr:col>
      <xdr:colOff>305860</xdr:colOff>
      <xdr:row>20</xdr:row>
      <xdr:rowOff>188647</xdr:rowOff>
    </xdr:to>
    <xdr:cxnSp macro="">
      <xdr:nvCxnSpPr>
        <xdr:cNvPr id="359" name="Elbow Connector 358">
          <a:extLst>
            <a:ext uri="{FF2B5EF4-FFF2-40B4-BE49-F238E27FC236}">
              <a16:creationId xmlns="" xmlns:a16="http://schemas.microsoft.com/office/drawing/2014/main" id="{00000000-0008-0000-0000-000067010000}"/>
            </a:ext>
          </a:extLst>
        </xdr:cNvPr>
        <xdr:cNvCxnSpPr>
          <a:stCxn id="347" idx="2"/>
          <a:endCxn id="317" idx="0"/>
        </xdr:cNvCxnSpPr>
      </xdr:nvCxnSpPr>
      <xdr:spPr>
        <a:xfrm rot="10800000" flipV="1">
          <a:off x="3149072" y="14252310"/>
          <a:ext cx="2669382" cy="628650"/>
        </a:xfrm>
        <a:prstGeom prst="bentConnector2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282046</xdr:colOff>
      <xdr:row>21</xdr:row>
      <xdr:rowOff>141023</xdr:rowOff>
    </xdr:from>
    <xdr:to>
      <xdr:col>2</xdr:col>
      <xdr:colOff>682096</xdr:colOff>
      <xdr:row>21</xdr:row>
      <xdr:rowOff>550598</xdr:rowOff>
    </xdr:to>
    <xdr:sp macro="" textlink="">
      <xdr:nvSpPr>
        <xdr:cNvPr id="361" name="Oval 360">
          <a:extLst>
            <a:ext uri="{FF2B5EF4-FFF2-40B4-BE49-F238E27FC236}">
              <a16:creationId xmlns="" xmlns:a16="http://schemas.microsoft.com/office/drawing/2014/main" id="{00000000-0008-0000-0000-000069010000}"/>
            </a:ext>
          </a:extLst>
        </xdr:cNvPr>
        <xdr:cNvSpPr/>
      </xdr:nvSpPr>
      <xdr:spPr>
        <a:xfrm>
          <a:off x="2163234" y="15678679"/>
          <a:ext cx="400050" cy="4095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482071</xdr:colOff>
      <xdr:row>20</xdr:row>
      <xdr:rowOff>598223</xdr:rowOff>
    </xdr:from>
    <xdr:to>
      <xdr:col>3</xdr:col>
      <xdr:colOff>315384</xdr:colOff>
      <xdr:row>21</xdr:row>
      <xdr:rowOff>141024</xdr:rowOff>
    </xdr:to>
    <xdr:cxnSp macro="">
      <xdr:nvCxnSpPr>
        <xdr:cNvPr id="363" name="Elbow Connector 362">
          <a:extLst>
            <a:ext uri="{FF2B5EF4-FFF2-40B4-BE49-F238E27FC236}">
              <a16:creationId xmlns="" xmlns:a16="http://schemas.microsoft.com/office/drawing/2014/main" id="{00000000-0008-0000-0000-00006B010000}"/>
            </a:ext>
          </a:extLst>
        </xdr:cNvPr>
        <xdr:cNvCxnSpPr>
          <a:stCxn id="317" idx="4"/>
          <a:endCxn id="361" idx="0"/>
        </xdr:cNvCxnSpPr>
      </xdr:nvCxnSpPr>
      <xdr:spPr>
        <a:xfrm rot="5400000">
          <a:off x="2562094" y="15091701"/>
          <a:ext cx="388144" cy="785813"/>
        </a:xfrm>
        <a:prstGeom prst="bentConnector3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7</xdr:row>
      <xdr:rowOff>357188</xdr:rowOff>
    </xdr:from>
    <xdr:to>
      <xdr:col>7</xdr:col>
      <xdr:colOff>461962</xdr:colOff>
      <xdr:row>9</xdr:row>
      <xdr:rowOff>323850</xdr:rowOff>
    </xdr:to>
    <xdr:cxnSp macro="">
      <xdr:nvCxnSpPr>
        <xdr:cNvPr id="367" name="Elbow Connector 366">
          <a:extLst>
            <a:ext uri="{FF2B5EF4-FFF2-40B4-BE49-F238E27FC236}">
              <a16:creationId xmlns="" xmlns:a16="http://schemas.microsoft.com/office/drawing/2014/main" id="{00000000-0008-0000-0000-00006F010000}"/>
            </a:ext>
          </a:extLst>
        </xdr:cNvPr>
        <xdr:cNvCxnSpPr>
          <a:stCxn id="196" idx="2"/>
          <a:endCxn id="230" idx="0"/>
        </xdr:cNvCxnSpPr>
      </xdr:nvCxnSpPr>
      <xdr:spPr>
        <a:xfrm rot="10800000" flipH="1" flipV="1">
          <a:off x="3645694" y="3429001"/>
          <a:ext cx="3293268" cy="1300162"/>
        </a:xfrm>
        <a:prstGeom prst="bentConnector4">
          <a:avLst>
            <a:gd name="adj1" fmla="val -6941"/>
            <a:gd name="adj2" fmla="val 83028"/>
          </a:avLst>
        </a:prstGeom>
        <a:ln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495300</xdr:colOff>
      <xdr:row>9</xdr:row>
      <xdr:rowOff>528638</xdr:rowOff>
    </xdr:from>
    <xdr:to>
      <xdr:col>7</xdr:col>
      <xdr:colOff>261937</xdr:colOff>
      <xdr:row>9</xdr:row>
      <xdr:rowOff>531020</xdr:rowOff>
    </xdr:to>
    <xdr:cxnSp macro="">
      <xdr:nvCxnSpPr>
        <xdr:cNvPr id="378" name="Straight Arrow Connector 377">
          <a:extLst>
            <a:ext uri="{FF2B5EF4-FFF2-40B4-BE49-F238E27FC236}">
              <a16:creationId xmlns="" xmlns:a16="http://schemas.microsoft.com/office/drawing/2014/main" id="{00000000-0008-0000-0000-00007A010000}"/>
            </a:ext>
          </a:extLst>
        </xdr:cNvPr>
        <xdr:cNvCxnSpPr>
          <a:stCxn id="230" idx="2"/>
          <a:endCxn id="237" idx="6"/>
        </xdr:cNvCxnSpPr>
      </xdr:nvCxnSpPr>
      <xdr:spPr>
        <a:xfrm flipH="1">
          <a:off x="3328988" y="5195888"/>
          <a:ext cx="3409949" cy="238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71439</xdr:colOff>
      <xdr:row>24</xdr:row>
      <xdr:rowOff>130967</xdr:rowOff>
    </xdr:from>
    <xdr:to>
      <xdr:col>12</xdr:col>
      <xdr:colOff>681039</xdr:colOff>
      <xdr:row>24</xdr:row>
      <xdr:rowOff>407192</xdr:rowOff>
    </xdr:to>
    <xdr:sp macro="" textlink="">
      <xdr:nvSpPr>
        <xdr:cNvPr id="379" name="Rounded Rectangle 378">
          <a:extLst>
            <a:ext uri="{FF2B5EF4-FFF2-40B4-BE49-F238E27FC236}">
              <a16:creationId xmlns="" xmlns:a16="http://schemas.microsoft.com/office/drawing/2014/main" id="{00000000-0008-0000-0000-00007B010000}"/>
            </a:ext>
          </a:extLst>
        </xdr:cNvPr>
        <xdr:cNvSpPr/>
      </xdr:nvSpPr>
      <xdr:spPr>
        <a:xfrm>
          <a:off x="10560845" y="18204655"/>
          <a:ext cx="609600" cy="2762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Selesai</a:t>
          </a:r>
        </a:p>
      </xdr:txBody>
    </xdr:sp>
    <xdr:clientData/>
  </xdr:twoCellAnchor>
  <xdr:twoCellAnchor>
    <xdr:from>
      <xdr:col>11</xdr:col>
      <xdr:colOff>204789</xdr:colOff>
      <xdr:row>15</xdr:row>
      <xdr:rowOff>190500</xdr:rowOff>
    </xdr:from>
    <xdr:to>
      <xdr:col>11</xdr:col>
      <xdr:colOff>604839</xdr:colOff>
      <xdr:row>15</xdr:row>
      <xdr:rowOff>600075</xdr:rowOff>
    </xdr:to>
    <xdr:sp macro="" textlink="">
      <xdr:nvSpPr>
        <xdr:cNvPr id="383" name="Oval 382">
          <a:extLst>
            <a:ext uri="{FF2B5EF4-FFF2-40B4-BE49-F238E27FC236}">
              <a16:creationId xmlns="" xmlns:a16="http://schemas.microsoft.com/office/drawing/2014/main" id="{00000000-0008-0000-0000-00007F010000}"/>
            </a:ext>
          </a:extLst>
        </xdr:cNvPr>
        <xdr:cNvSpPr/>
      </xdr:nvSpPr>
      <xdr:spPr>
        <a:xfrm>
          <a:off x="9932195" y="10322719"/>
          <a:ext cx="400050" cy="4095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676275</xdr:colOff>
      <xdr:row>15</xdr:row>
      <xdr:rowOff>395288</xdr:rowOff>
    </xdr:from>
    <xdr:to>
      <xdr:col>11</xdr:col>
      <xdr:colOff>204789</xdr:colOff>
      <xdr:row>15</xdr:row>
      <xdr:rowOff>395288</xdr:rowOff>
    </xdr:to>
    <xdr:cxnSp macro="">
      <xdr:nvCxnSpPr>
        <xdr:cNvPr id="385" name="Straight Arrow Connector 384">
          <a:extLst>
            <a:ext uri="{FF2B5EF4-FFF2-40B4-BE49-F238E27FC236}">
              <a16:creationId xmlns="" xmlns:a16="http://schemas.microsoft.com/office/drawing/2014/main" id="{00000000-0008-0000-0000-000081010000}"/>
            </a:ext>
          </a:extLst>
        </xdr:cNvPr>
        <xdr:cNvCxnSpPr>
          <a:stCxn id="67" idx="6"/>
          <a:endCxn id="383" idx="2"/>
        </xdr:cNvCxnSpPr>
      </xdr:nvCxnSpPr>
      <xdr:spPr>
        <a:xfrm>
          <a:off x="2557463" y="10527507"/>
          <a:ext cx="7374732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276224</xdr:colOff>
      <xdr:row>15</xdr:row>
      <xdr:rowOff>395287</xdr:rowOff>
    </xdr:from>
    <xdr:to>
      <xdr:col>6</xdr:col>
      <xdr:colOff>293951</xdr:colOff>
      <xdr:row>22</xdr:row>
      <xdr:rowOff>345809</xdr:rowOff>
    </xdr:to>
    <xdr:cxnSp macro="">
      <xdr:nvCxnSpPr>
        <xdr:cNvPr id="387" name="Elbow Connector 386">
          <a:extLst>
            <a:ext uri="{FF2B5EF4-FFF2-40B4-BE49-F238E27FC236}">
              <a16:creationId xmlns="" xmlns:a16="http://schemas.microsoft.com/office/drawing/2014/main" id="{00000000-0008-0000-0000-000083010000}"/>
            </a:ext>
          </a:extLst>
        </xdr:cNvPr>
        <xdr:cNvCxnSpPr>
          <a:stCxn id="67" idx="2"/>
          <a:endCxn id="319" idx="2"/>
        </xdr:cNvCxnSpPr>
      </xdr:nvCxnSpPr>
      <xdr:spPr>
        <a:xfrm rot="10800000" flipH="1" flipV="1">
          <a:off x="2157412" y="10527506"/>
          <a:ext cx="3649133" cy="6379897"/>
        </a:xfrm>
        <a:prstGeom prst="bentConnector3">
          <a:avLst>
            <a:gd name="adj1" fmla="val -6265"/>
          </a:avLst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315384</xdr:colOff>
      <xdr:row>18</xdr:row>
      <xdr:rowOff>574410</xdr:rowOff>
    </xdr:from>
    <xdr:to>
      <xdr:col>6</xdr:col>
      <xdr:colOff>505885</xdr:colOff>
      <xdr:row>19</xdr:row>
      <xdr:rowOff>152927</xdr:rowOff>
    </xdr:to>
    <xdr:cxnSp macro="">
      <xdr:nvCxnSpPr>
        <xdr:cNvPr id="389" name="Elbow Connector 388">
          <a:extLst>
            <a:ext uri="{FF2B5EF4-FFF2-40B4-BE49-F238E27FC236}">
              <a16:creationId xmlns="" xmlns:a16="http://schemas.microsoft.com/office/drawing/2014/main" id="{00000000-0008-0000-0000-000085010000}"/>
            </a:ext>
          </a:extLst>
        </xdr:cNvPr>
        <xdr:cNvCxnSpPr>
          <a:stCxn id="309" idx="4"/>
          <a:endCxn id="347" idx="0"/>
        </xdr:cNvCxnSpPr>
      </xdr:nvCxnSpPr>
      <xdr:spPr>
        <a:xfrm rot="16200000" flipH="1">
          <a:off x="4395658" y="12686637"/>
          <a:ext cx="376235" cy="2869407"/>
        </a:xfrm>
        <a:prstGeom prst="bentConnector3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264583</xdr:colOff>
      <xdr:row>39</xdr:row>
      <xdr:rowOff>95249</xdr:rowOff>
    </xdr:from>
    <xdr:to>
      <xdr:col>10</xdr:col>
      <xdr:colOff>328083</xdr:colOff>
      <xdr:row>58</xdr:row>
      <xdr:rowOff>16933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topLeftCell="A19" zoomScale="80" zoomScaleNormal="80" workbookViewId="0">
      <selection activeCell="P24" sqref="P24"/>
    </sheetView>
  </sheetViews>
  <sheetFormatPr defaultRowHeight="15" x14ac:dyDescent="0.25"/>
  <cols>
    <col min="1" max="1" width="3.5703125" bestFit="1" customWidth="1"/>
    <col min="2" max="2" width="24.7109375" customWidth="1"/>
    <col min="3" max="3" width="14.28515625" bestFit="1" customWidth="1"/>
    <col min="4" max="4" width="9.42578125" customWidth="1"/>
    <col min="5" max="5" width="18.85546875" customWidth="1"/>
    <col min="6" max="6" width="11.7109375" customWidth="1"/>
    <col min="7" max="8" width="14.42578125" customWidth="1"/>
    <col min="9" max="13" width="11.42578125" customWidth="1"/>
  </cols>
  <sheetData>
    <row r="2" spans="1:13" ht="15.6" x14ac:dyDescent="0.35">
      <c r="A2" s="17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5.75" x14ac:dyDescent="0.25">
      <c r="A3" s="16" t="s">
        <v>0</v>
      </c>
      <c r="B3" s="16" t="s">
        <v>4</v>
      </c>
      <c r="C3" s="16" t="s">
        <v>2</v>
      </c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15.75" x14ac:dyDescent="0.25">
      <c r="A4" s="16"/>
      <c r="B4" s="16"/>
      <c r="C4" s="1" t="s">
        <v>3</v>
      </c>
      <c r="D4" s="1" t="s">
        <v>1</v>
      </c>
      <c r="E4" s="1" t="s">
        <v>28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</row>
    <row r="5" spans="1:13" ht="60.75" customHeight="1" x14ac:dyDescent="0.35">
      <c r="A5" s="2">
        <v>1</v>
      </c>
      <c r="B5" s="5" t="s">
        <v>16</v>
      </c>
      <c r="C5" s="8"/>
      <c r="D5" s="8"/>
      <c r="E5" s="8"/>
      <c r="F5" s="8"/>
      <c r="G5" s="8"/>
      <c r="H5" s="8"/>
      <c r="I5" s="1"/>
      <c r="J5" s="1"/>
      <c r="K5" s="1"/>
      <c r="L5" s="1"/>
      <c r="M5" s="1"/>
    </row>
    <row r="6" spans="1:13" ht="56.25" customHeight="1" x14ac:dyDescent="0.35">
      <c r="A6" s="2">
        <v>2</v>
      </c>
      <c r="B6" s="5" t="s">
        <v>17</v>
      </c>
      <c r="C6" s="8"/>
      <c r="D6" s="8"/>
      <c r="E6" s="8"/>
      <c r="F6" s="8"/>
      <c r="G6" s="8"/>
      <c r="H6" s="8"/>
      <c r="I6" s="1"/>
      <c r="J6" s="1"/>
      <c r="K6" s="1"/>
      <c r="L6" s="1"/>
      <c r="M6" s="1"/>
    </row>
    <row r="7" spans="1:13" ht="62.25" customHeight="1" x14ac:dyDescent="0.35">
      <c r="A7" s="2">
        <v>3</v>
      </c>
      <c r="B7" s="5" t="s">
        <v>18</v>
      </c>
      <c r="C7" s="8"/>
      <c r="D7" s="8"/>
      <c r="E7" s="8"/>
      <c r="F7" s="8"/>
      <c r="G7" s="8"/>
      <c r="H7" s="8"/>
      <c r="I7" s="1"/>
      <c r="J7" s="1"/>
      <c r="K7" s="1"/>
      <c r="L7" s="1"/>
      <c r="M7" s="1"/>
    </row>
    <row r="8" spans="1:13" ht="74.25" customHeight="1" x14ac:dyDescent="0.35">
      <c r="A8" s="2">
        <v>4</v>
      </c>
      <c r="B8" s="5" t="s">
        <v>19</v>
      </c>
      <c r="C8" s="8"/>
      <c r="D8" s="8"/>
      <c r="E8" s="8"/>
      <c r="F8" s="8"/>
      <c r="G8" s="8"/>
      <c r="H8" s="8"/>
      <c r="I8" s="1"/>
      <c r="J8" s="1"/>
      <c r="K8" s="1"/>
      <c r="L8" s="1"/>
      <c r="M8" s="1"/>
    </row>
    <row r="9" spans="1:13" ht="51.75" customHeight="1" x14ac:dyDescent="0.35">
      <c r="A9" s="2">
        <v>5</v>
      </c>
      <c r="B9" s="5" t="s">
        <v>20</v>
      </c>
      <c r="C9" s="8"/>
      <c r="D9" s="8"/>
      <c r="E9" s="8"/>
      <c r="F9" s="8"/>
      <c r="G9" s="8"/>
      <c r="H9" s="8"/>
      <c r="I9" s="1"/>
      <c r="J9" s="1"/>
      <c r="K9" s="1"/>
      <c r="L9" s="1"/>
      <c r="M9" s="1"/>
    </row>
    <row r="10" spans="1:13" ht="68.25" customHeight="1" x14ac:dyDescent="0.35">
      <c r="A10" s="2">
        <v>6</v>
      </c>
      <c r="B10" s="4" t="s">
        <v>21</v>
      </c>
      <c r="C10" s="6"/>
      <c r="D10" s="6"/>
      <c r="E10" s="6"/>
      <c r="F10" s="6"/>
      <c r="G10" s="6"/>
      <c r="H10" s="7"/>
      <c r="I10" s="9"/>
      <c r="J10" s="9"/>
      <c r="K10" s="9"/>
      <c r="L10" s="9"/>
      <c r="M10" s="9"/>
    </row>
    <row r="11" spans="1:13" ht="77.45" x14ac:dyDescent="0.35">
      <c r="A11" s="2">
        <v>7</v>
      </c>
      <c r="B11" s="5" t="s">
        <v>22</v>
      </c>
      <c r="C11" s="3"/>
      <c r="D11" s="3"/>
      <c r="E11" s="3"/>
      <c r="F11" s="3"/>
      <c r="G11" s="3"/>
      <c r="H11" s="2"/>
      <c r="I11" s="9"/>
      <c r="J11" s="9"/>
      <c r="K11" s="9"/>
      <c r="L11" s="9"/>
      <c r="M11" s="9"/>
    </row>
    <row r="12" spans="1:13" ht="63" customHeight="1" x14ac:dyDescent="0.35">
      <c r="A12" s="2">
        <v>8</v>
      </c>
      <c r="B12" s="5" t="s">
        <v>5</v>
      </c>
      <c r="C12" s="3"/>
      <c r="D12" s="3"/>
      <c r="E12" s="3"/>
      <c r="F12" s="3"/>
      <c r="G12" s="3"/>
      <c r="H12" s="2"/>
      <c r="I12" s="9"/>
      <c r="J12" s="9"/>
      <c r="K12" s="9"/>
      <c r="L12" s="9"/>
      <c r="M12" s="9"/>
    </row>
    <row r="13" spans="1:13" ht="63" customHeight="1" x14ac:dyDescent="0.35">
      <c r="A13" s="2">
        <v>9</v>
      </c>
      <c r="B13" s="5" t="s">
        <v>23</v>
      </c>
      <c r="C13" s="2"/>
      <c r="D13" s="2"/>
      <c r="E13" s="2"/>
      <c r="F13" s="2"/>
      <c r="G13" s="2"/>
      <c r="H13" s="2"/>
      <c r="I13" s="9"/>
      <c r="J13" s="9"/>
      <c r="K13" s="9"/>
      <c r="L13" s="9"/>
      <c r="M13" s="9"/>
    </row>
    <row r="14" spans="1:13" ht="77.45" x14ac:dyDescent="0.35">
      <c r="A14" s="2">
        <v>10</v>
      </c>
      <c r="B14" s="4" t="s">
        <v>33</v>
      </c>
      <c r="C14" s="3"/>
      <c r="D14" s="3"/>
      <c r="E14" s="3"/>
      <c r="F14" s="3"/>
      <c r="G14" s="3"/>
      <c r="H14" s="3"/>
      <c r="I14" s="10"/>
      <c r="J14" s="9"/>
      <c r="K14" s="9"/>
      <c r="L14" s="9"/>
      <c r="M14" s="9"/>
    </row>
    <row r="15" spans="1:13" ht="77.45" x14ac:dyDescent="0.35">
      <c r="A15" s="2">
        <v>11</v>
      </c>
      <c r="B15" s="4" t="s">
        <v>27</v>
      </c>
      <c r="C15" s="2"/>
      <c r="D15" s="2"/>
      <c r="E15" s="2"/>
      <c r="F15" s="2"/>
      <c r="G15" s="2"/>
      <c r="H15" s="2"/>
      <c r="I15" s="9"/>
      <c r="J15" s="9"/>
      <c r="K15" s="9"/>
      <c r="L15" s="9"/>
      <c r="M15" s="9"/>
    </row>
    <row r="16" spans="1:13" ht="63" customHeight="1" x14ac:dyDescent="0.35">
      <c r="A16" s="2">
        <v>12</v>
      </c>
      <c r="B16" s="5" t="s">
        <v>24</v>
      </c>
      <c r="C16" s="2"/>
      <c r="D16" s="2"/>
      <c r="E16" s="2"/>
      <c r="F16" s="2"/>
      <c r="G16" s="2"/>
      <c r="H16" s="2"/>
      <c r="I16" s="9"/>
      <c r="J16" s="9"/>
      <c r="K16" s="9"/>
      <c r="L16" s="9"/>
      <c r="M16" s="9"/>
    </row>
    <row r="17" spans="1:13" ht="114.75" customHeight="1" x14ac:dyDescent="0.35">
      <c r="A17" s="2">
        <v>13</v>
      </c>
      <c r="B17" s="4" t="s">
        <v>25</v>
      </c>
      <c r="C17" s="2"/>
      <c r="D17" s="2"/>
      <c r="E17" s="2"/>
      <c r="F17" s="2"/>
      <c r="G17" s="2"/>
      <c r="H17" s="2"/>
      <c r="I17" s="9"/>
      <c r="J17" s="9"/>
      <c r="K17" s="9"/>
      <c r="L17" s="9"/>
      <c r="M17" s="9"/>
    </row>
    <row r="18" spans="1:13" ht="76.5" customHeight="1" x14ac:dyDescent="0.35">
      <c r="A18" s="2">
        <v>14</v>
      </c>
      <c r="B18" s="5" t="s">
        <v>6</v>
      </c>
      <c r="C18" s="2"/>
      <c r="D18" s="2"/>
      <c r="E18" s="2"/>
      <c r="F18" s="2"/>
      <c r="G18" s="2"/>
      <c r="H18" s="2"/>
      <c r="I18" s="9"/>
      <c r="J18" s="9"/>
      <c r="K18" s="9"/>
      <c r="L18" s="9"/>
      <c r="M18" s="9"/>
    </row>
    <row r="19" spans="1:13" ht="63" customHeight="1" x14ac:dyDescent="0.35">
      <c r="A19" s="2">
        <v>15</v>
      </c>
      <c r="B19" s="5" t="s">
        <v>26</v>
      </c>
      <c r="C19" s="2"/>
      <c r="D19" s="2"/>
      <c r="E19" s="2"/>
      <c r="F19" s="2"/>
      <c r="G19" s="2"/>
      <c r="H19" s="2"/>
      <c r="I19" s="9"/>
      <c r="J19" s="9"/>
      <c r="K19" s="9"/>
      <c r="L19" s="9"/>
      <c r="M19" s="9"/>
    </row>
    <row r="20" spans="1:13" ht="63" customHeight="1" x14ac:dyDescent="0.35">
      <c r="A20" s="2">
        <v>16</v>
      </c>
      <c r="B20" s="5" t="s">
        <v>34</v>
      </c>
      <c r="C20" s="2"/>
      <c r="D20" s="2"/>
      <c r="E20" s="2"/>
      <c r="F20" s="2"/>
      <c r="G20" s="2"/>
      <c r="H20" s="2"/>
      <c r="I20" s="9"/>
      <c r="J20" s="9"/>
      <c r="K20" s="9"/>
      <c r="L20" s="9"/>
      <c r="M20" s="9"/>
    </row>
    <row r="21" spans="1:13" ht="66.75" customHeight="1" x14ac:dyDescent="0.35">
      <c r="A21" s="2">
        <v>17</v>
      </c>
      <c r="B21" s="5" t="s">
        <v>35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 ht="60" customHeight="1" x14ac:dyDescent="0.35">
      <c r="A22" s="2">
        <v>18</v>
      </c>
      <c r="B22" s="5" t="s">
        <v>29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 ht="54.75" customHeight="1" x14ac:dyDescent="0.35">
      <c r="A23" s="2">
        <v>19</v>
      </c>
      <c r="B23" s="5" t="s">
        <v>30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ht="64.5" customHeight="1" x14ac:dyDescent="0.35">
      <c r="A24" s="2">
        <v>20</v>
      </c>
      <c r="B24" s="5" t="s">
        <v>31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ht="53.25" customHeight="1" x14ac:dyDescent="0.35">
      <c r="A25" s="2">
        <v>21</v>
      </c>
      <c r="B25" s="5" t="s">
        <v>32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</sheetData>
  <mergeCells count="4">
    <mergeCell ref="A3:A4"/>
    <mergeCell ref="B3:B4"/>
    <mergeCell ref="C3:M3"/>
    <mergeCell ref="A2:M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Q147"/>
  <sheetViews>
    <sheetView tabSelected="1" zoomScale="90" zoomScaleNormal="90" workbookViewId="0">
      <selection activeCell="P42" sqref="P42"/>
    </sheetView>
  </sheetViews>
  <sheetFormatPr defaultRowHeight="15" x14ac:dyDescent="0.25"/>
  <cols>
    <col min="1" max="2" width="9.140625" customWidth="1"/>
    <col min="13" max="13" width="17.7109375" customWidth="1"/>
    <col min="15" max="15" width="12" customWidth="1"/>
    <col min="17" max="17" width="12.5703125" customWidth="1"/>
  </cols>
  <sheetData>
    <row r="4" spans="3:16" ht="14.45" x14ac:dyDescent="0.35">
      <c r="C4" s="14"/>
      <c r="D4" s="14"/>
      <c r="E4" s="14"/>
      <c r="F4" s="14"/>
      <c r="G4" s="14"/>
      <c r="H4" s="14"/>
      <c r="I4" s="15"/>
      <c r="J4" s="15"/>
    </row>
    <row r="5" spans="3:16" ht="14.45" x14ac:dyDescent="0.35">
      <c r="C5" s="14"/>
      <c r="D5" s="14"/>
      <c r="E5" s="14"/>
      <c r="F5" s="14"/>
      <c r="G5" s="14"/>
      <c r="H5" s="14"/>
      <c r="I5" s="15"/>
      <c r="J5" s="15"/>
      <c r="L5">
        <v>2014</v>
      </c>
    </row>
    <row r="6" spans="3:16" ht="14.45" x14ac:dyDescent="0.35">
      <c r="C6" s="14"/>
      <c r="D6" s="14"/>
      <c r="E6" s="14"/>
      <c r="F6" s="14"/>
      <c r="G6" s="14"/>
      <c r="H6" s="14"/>
      <c r="I6" s="15"/>
      <c r="J6" s="15"/>
      <c r="L6">
        <v>2018</v>
      </c>
      <c r="M6" s="12">
        <v>0</v>
      </c>
    </row>
    <row r="7" spans="3:16" ht="14.45" x14ac:dyDescent="0.35">
      <c r="C7" s="14"/>
      <c r="D7" s="14"/>
      <c r="E7" s="14"/>
      <c r="F7" s="14"/>
      <c r="G7" s="14"/>
      <c r="H7" s="14"/>
      <c r="I7" s="15"/>
      <c r="J7" s="15"/>
      <c r="L7">
        <v>2019</v>
      </c>
      <c r="M7" s="12">
        <f>4.953*100000</f>
        <v>495300.00000000006</v>
      </c>
      <c r="P7" s="13"/>
    </row>
    <row r="8" spans="3:16" ht="14.45" x14ac:dyDescent="0.35">
      <c r="C8" s="14"/>
      <c r="D8" s="14"/>
      <c r="E8" s="14"/>
      <c r="F8" s="14"/>
      <c r="G8" s="14"/>
      <c r="H8" s="14"/>
      <c r="I8" s="15"/>
      <c r="J8" s="15"/>
      <c r="L8">
        <v>2020</v>
      </c>
      <c r="M8" s="12">
        <f>1.245*1000000</f>
        <v>1245000</v>
      </c>
    </row>
    <row r="9" spans="3:16" ht="14.45" x14ac:dyDescent="0.35">
      <c r="C9" s="14"/>
      <c r="D9" s="14"/>
      <c r="E9" s="14"/>
      <c r="F9" s="14"/>
      <c r="G9" s="14"/>
      <c r="H9" s="14"/>
      <c r="I9" s="15"/>
      <c r="J9" s="15"/>
      <c r="L9">
        <v>2021</v>
      </c>
      <c r="M9" s="12">
        <f>1.938*1000000</f>
        <v>1938000</v>
      </c>
    </row>
    <row r="10" spans="3:16" ht="14.45" x14ac:dyDescent="0.35">
      <c r="C10" s="14"/>
      <c r="D10" s="14"/>
      <c r="E10" s="14"/>
      <c r="F10" s="14"/>
      <c r="G10" s="14"/>
      <c r="H10" s="14"/>
      <c r="I10" s="15"/>
      <c r="J10" s="15"/>
      <c r="L10">
        <v>2022</v>
      </c>
      <c r="M10" s="12">
        <f>2.238*10^6</f>
        <v>2238000</v>
      </c>
    </row>
    <row r="11" spans="3:16" ht="14.45" x14ac:dyDescent="0.35">
      <c r="C11" s="14"/>
      <c r="D11" s="14"/>
      <c r="E11" s="14"/>
      <c r="F11" s="14"/>
      <c r="G11" s="14"/>
      <c r="H11" s="14"/>
      <c r="I11" s="15"/>
      <c r="J11" s="15"/>
      <c r="L11">
        <v>2023</v>
      </c>
      <c r="M11" s="12">
        <f>2.747*10^6</f>
        <v>2747000</v>
      </c>
    </row>
    <row r="12" spans="3:16" ht="14.45" x14ac:dyDescent="0.35">
      <c r="C12" s="14"/>
      <c r="D12" s="14"/>
      <c r="E12" s="14"/>
      <c r="F12" s="14"/>
      <c r="G12" s="14"/>
      <c r="H12" s="14"/>
      <c r="I12" s="15"/>
      <c r="J12" s="15"/>
      <c r="L12">
        <v>2024</v>
      </c>
      <c r="M12" s="12">
        <f>3.264*10^6</f>
        <v>3264000</v>
      </c>
    </row>
    <row r="13" spans="3:16" ht="14.45" x14ac:dyDescent="0.35">
      <c r="C13" s="14"/>
      <c r="D13" s="14"/>
      <c r="E13" s="14"/>
      <c r="F13" s="14"/>
      <c r="G13" s="14"/>
      <c r="H13" s="14"/>
      <c r="I13" s="15"/>
      <c r="J13" s="15"/>
      <c r="L13">
        <v>2025</v>
      </c>
      <c r="M13" s="12">
        <f>3.792*10^6</f>
        <v>3792000</v>
      </c>
    </row>
    <row r="14" spans="3:16" ht="14.45" x14ac:dyDescent="0.35">
      <c r="C14" s="14"/>
      <c r="D14" s="14"/>
      <c r="E14" s="14"/>
      <c r="F14" s="14"/>
      <c r="G14" s="14"/>
      <c r="H14" s="14"/>
      <c r="I14" s="15"/>
      <c r="J14" s="15"/>
      <c r="L14">
        <v>2026</v>
      </c>
      <c r="M14" s="12">
        <f>4.329*10^6</f>
        <v>4329000</v>
      </c>
    </row>
    <row r="15" spans="3:16" ht="14.45" x14ac:dyDescent="0.35">
      <c r="C15" s="14"/>
      <c r="D15" s="14"/>
      <c r="E15" s="14"/>
      <c r="F15" s="14"/>
      <c r="G15" s="14"/>
      <c r="H15" s="14"/>
      <c r="I15" s="15"/>
      <c r="J15" s="15"/>
      <c r="L15">
        <v>2027</v>
      </c>
      <c r="M15" s="12">
        <f>4.879*10^6</f>
        <v>4879000</v>
      </c>
    </row>
    <row r="16" spans="3:16" ht="14.45" x14ac:dyDescent="0.35">
      <c r="C16" s="14"/>
      <c r="D16" s="14"/>
      <c r="E16" s="14"/>
      <c r="F16" s="14"/>
      <c r="G16" s="14"/>
      <c r="H16" s="14"/>
      <c r="I16" s="15"/>
      <c r="J16" s="15"/>
      <c r="L16">
        <v>2028</v>
      </c>
      <c r="M16" s="12">
        <f>5.441*10^6</f>
        <v>5441000</v>
      </c>
    </row>
    <row r="17" spans="3:13" ht="14.45" x14ac:dyDescent="0.35">
      <c r="C17" s="14"/>
      <c r="D17" s="14"/>
      <c r="E17" s="14"/>
      <c r="F17" s="14"/>
      <c r="G17" s="14"/>
      <c r="H17" s="14"/>
      <c r="I17" s="15"/>
      <c r="J17" s="15"/>
      <c r="L17">
        <v>2029</v>
      </c>
      <c r="M17" s="12">
        <f>6.017*10^6</f>
        <v>6017000</v>
      </c>
    </row>
    <row r="18" spans="3:13" ht="14.45" x14ac:dyDescent="0.35">
      <c r="C18" s="14"/>
      <c r="D18" s="14"/>
      <c r="E18" s="14"/>
      <c r="F18" s="14"/>
      <c r="G18" s="14"/>
      <c r="H18" s="14"/>
      <c r="I18" s="15"/>
      <c r="J18" s="15"/>
      <c r="L18">
        <v>2030</v>
      </c>
      <c r="M18" s="12">
        <f>6.608*10^6</f>
        <v>6608000</v>
      </c>
    </row>
    <row r="19" spans="3:13" ht="14.45" x14ac:dyDescent="0.35">
      <c r="C19" s="14"/>
      <c r="D19" s="14"/>
      <c r="E19" s="14"/>
      <c r="F19" s="14"/>
      <c r="G19" s="14"/>
      <c r="H19" s="14"/>
      <c r="I19" s="15"/>
      <c r="J19" s="15"/>
      <c r="L19">
        <v>2031</v>
      </c>
      <c r="M19" s="12">
        <f>7.216*10^6</f>
        <v>7216000</v>
      </c>
    </row>
    <row r="20" spans="3:13" ht="14.45" x14ac:dyDescent="0.35">
      <c r="C20" s="14"/>
      <c r="D20" s="14"/>
      <c r="E20" s="14"/>
      <c r="F20" s="14"/>
      <c r="G20" s="14"/>
      <c r="H20" s="14"/>
      <c r="I20" s="15"/>
      <c r="J20" s="15"/>
      <c r="L20">
        <v>2032</v>
      </c>
      <c r="M20" s="12">
        <f>7.841*10^6</f>
        <v>7841000</v>
      </c>
    </row>
    <row r="21" spans="3:13" ht="14.45" x14ac:dyDescent="0.35">
      <c r="C21" s="14"/>
      <c r="D21" s="14"/>
      <c r="E21" s="14"/>
      <c r="F21" s="14"/>
      <c r="G21" s="14"/>
      <c r="H21" s="14"/>
      <c r="I21" s="15"/>
      <c r="J21" s="15"/>
      <c r="L21">
        <v>2033</v>
      </c>
      <c r="M21" s="12">
        <f>8.485*10^6</f>
        <v>8485000</v>
      </c>
    </row>
    <row r="22" spans="3:13" ht="14.45" x14ac:dyDescent="0.35">
      <c r="C22" s="14"/>
      <c r="D22" s="14"/>
      <c r="E22" s="14"/>
      <c r="F22" s="14"/>
      <c r="G22" s="14"/>
      <c r="H22" s="14"/>
      <c r="I22" s="15"/>
      <c r="J22" s="15"/>
      <c r="L22">
        <v>2034</v>
      </c>
      <c r="M22" s="12">
        <f>9.149*10^6</f>
        <v>9149000</v>
      </c>
    </row>
    <row r="23" spans="3:13" ht="14.45" x14ac:dyDescent="0.35">
      <c r="C23" s="14"/>
      <c r="D23" s="14"/>
      <c r="E23" s="14"/>
      <c r="F23" s="14"/>
      <c r="G23" s="14"/>
      <c r="H23" s="14"/>
      <c r="I23" s="14"/>
      <c r="J23" s="14"/>
      <c r="L23">
        <v>2035</v>
      </c>
      <c r="M23" s="12">
        <f>9.834*10^6</f>
        <v>9834000</v>
      </c>
    </row>
    <row r="24" spans="3:13" ht="14.45" x14ac:dyDescent="0.35">
      <c r="C24" s="14"/>
      <c r="D24" s="14"/>
      <c r="E24" s="14"/>
      <c r="F24" s="14"/>
      <c r="G24" s="14"/>
      <c r="H24" s="14"/>
      <c r="I24" s="14"/>
      <c r="J24" s="14"/>
      <c r="L24">
        <v>2036</v>
      </c>
      <c r="M24" s="12">
        <f>1.054*10^7</f>
        <v>10540000</v>
      </c>
    </row>
    <row r="25" spans="3:13" ht="14.45" x14ac:dyDescent="0.35">
      <c r="L25">
        <v>2037</v>
      </c>
      <c r="M25" s="12">
        <f>1.128*10^7</f>
        <v>11279999.999999998</v>
      </c>
    </row>
    <row r="26" spans="3:13" ht="14.45" x14ac:dyDescent="0.35">
      <c r="L26">
        <v>2038</v>
      </c>
      <c r="M26" s="12">
        <f>1.203*10^7</f>
        <v>12030000</v>
      </c>
    </row>
    <row r="27" spans="3:13" ht="14.45" x14ac:dyDescent="0.35">
      <c r="L27">
        <v>2039</v>
      </c>
      <c r="M27" s="12">
        <f>1.282*10^7</f>
        <v>12820000</v>
      </c>
    </row>
    <row r="28" spans="3:13" ht="14.45" x14ac:dyDescent="0.35">
      <c r="L28">
        <v>2040</v>
      </c>
      <c r="M28" s="12">
        <f>1.364*10^7</f>
        <v>13640000.000000002</v>
      </c>
    </row>
    <row r="29" spans="3:13" ht="14.45" x14ac:dyDescent="0.35">
      <c r="L29">
        <v>2041</v>
      </c>
      <c r="M29" s="12">
        <f>1.448*10^7</f>
        <v>14480000</v>
      </c>
    </row>
    <row r="30" spans="3:13" ht="14.45" x14ac:dyDescent="0.35">
      <c r="L30">
        <v>2042</v>
      </c>
      <c r="M30" s="12">
        <f>1.536*10^7</f>
        <v>15360000</v>
      </c>
    </row>
    <row r="31" spans="3:13" x14ac:dyDescent="0.25">
      <c r="L31">
        <v>2043</v>
      </c>
      <c r="M31" s="12">
        <f>1.628*10^7</f>
        <v>16279999.999999998</v>
      </c>
    </row>
    <row r="32" spans="3:13" x14ac:dyDescent="0.25">
      <c r="L32">
        <v>2044</v>
      </c>
      <c r="M32" s="12">
        <f>1.723*10^7</f>
        <v>17230000</v>
      </c>
    </row>
    <row r="33" spans="12:13" x14ac:dyDescent="0.25">
      <c r="L33">
        <v>2045</v>
      </c>
      <c r="M33" s="12">
        <f>1.822*10^7</f>
        <v>18220000</v>
      </c>
    </row>
    <row r="34" spans="12:13" x14ac:dyDescent="0.25">
      <c r="L34">
        <v>2046</v>
      </c>
      <c r="M34" s="12">
        <f>1.925*10^7</f>
        <v>19250000</v>
      </c>
    </row>
    <row r="35" spans="12:13" x14ac:dyDescent="0.25">
      <c r="L35">
        <v>2047</v>
      </c>
      <c r="M35" s="12">
        <f>2.032*10^7</f>
        <v>20320000</v>
      </c>
    </row>
    <row r="36" spans="12:13" x14ac:dyDescent="0.25">
      <c r="L36">
        <v>2048</v>
      </c>
      <c r="M36" s="12">
        <f>2.144*10^7</f>
        <v>21440000</v>
      </c>
    </row>
    <row r="37" spans="12:13" x14ac:dyDescent="0.25">
      <c r="L37">
        <v>2049</v>
      </c>
      <c r="M37" s="12">
        <f>2.26*10^7</f>
        <v>22599999.999999996</v>
      </c>
    </row>
    <row r="38" spans="12:13" x14ac:dyDescent="0.25">
      <c r="L38">
        <v>2050</v>
      </c>
      <c r="M38" s="12">
        <f>2.172*10^7</f>
        <v>21720000</v>
      </c>
    </row>
    <row r="39" spans="12:13" x14ac:dyDescent="0.25">
      <c r="L39">
        <v>2051</v>
      </c>
      <c r="M39" s="12">
        <f>2.087*10^7</f>
        <v>20870000.000000004</v>
      </c>
    </row>
    <row r="40" spans="12:13" x14ac:dyDescent="0.25">
      <c r="L40">
        <v>2052</v>
      </c>
      <c r="M40" s="12">
        <f>2.005*10^7</f>
        <v>20050000</v>
      </c>
    </row>
    <row r="41" spans="12:13" x14ac:dyDescent="0.25">
      <c r="L41">
        <v>2053</v>
      </c>
      <c r="M41" s="12">
        <f>1.926*10^7</f>
        <v>19260000</v>
      </c>
    </row>
    <row r="42" spans="12:13" x14ac:dyDescent="0.25">
      <c r="L42">
        <v>2054</v>
      </c>
      <c r="M42" s="12">
        <f>1.851*10^7</f>
        <v>18510000</v>
      </c>
    </row>
    <row r="43" spans="12:13" x14ac:dyDescent="0.25">
      <c r="L43">
        <v>2055</v>
      </c>
      <c r="M43" s="12">
        <f>1.778*10^7</f>
        <v>17780000</v>
      </c>
    </row>
    <row r="44" spans="12:13" x14ac:dyDescent="0.25">
      <c r="L44">
        <v>2056</v>
      </c>
      <c r="M44" s="12">
        <f>1.708*10^7</f>
        <v>17080000</v>
      </c>
    </row>
    <row r="45" spans="12:13" x14ac:dyDescent="0.25">
      <c r="L45">
        <v>2057</v>
      </c>
      <c r="M45" s="12">
        <f>1.641*10^7</f>
        <v>16410000</v>
      </c>
    </row>
    <row r="46" spans="12:13" x14ac:dyDescent="0.25">
      <c r="L46">
        <v>2058</v>
      </c>
      <c r="M46" s="12">
        <f>1.577*10^7</f>
        <v>15770000</v>
      </c>
    </row>
    <row r="47" spans="12:13" x14ac:dyDescent="0.25">
      <c r="L47">
        <v>2059</v>
      </c>
      <c r="M47" s="12">
        <f>1.515*10^7</f>
        <v>15149999.999999998</v>
      </c>
    </row>
    <row r="48" spans="12:13" x14ac:dyDescent="0.25">
      <c r="L48">
        <v>2060</v>
      </c>
      <c r="M48" s="12">
        <f>1.456*10^7</f>
        <v>14560000</v>
      </c>
    </row>
    <row r="49" spans="12:13" x14ac:dyDescent="0.25">
      <c r="L49">
        <v>2061</v>
      </c>
      <c r="M49" s="12">
        <f>1.399*10^7</f>
        <v>13990000</v>
      </c>
    </row>
    <row r="50" spans="12:13" x14ac:dyDescent="0.25">
      <c r="L50">
        <v>2062</v>
      </c>
      <c r="M50" s="12">
        <f>1.344*10^7</f>
        <v>13440000</v>
      </c>
    </row>
    <row r="51" spans="12:13" x14ac:dyDescent="0.25">
      <c r="L51">
        <v>2063</v>
      </c>
      <c r="M51" s="12">
        <f>1.291*10^7</f>
        <v>12910000</v>
      </c>
    </row>
    <row r="52" spans="12:13" x14ac:dyDescent="0.25">
      <c r="L52">
        <v>2064</v>
      </c>
      <c r="M52" s="12">
        <f>1.24*10^7</f>
        <v>12400000</v>
      </c>
    </row>
    <row r="53" spans="12:13" x14ac:dyDescent="0.25">
      <c r="L53">
        <v>2065</v>
      </c>
      <c r="M53" s="12">
        <f>1.192*10^7</f>
        <v>11920000</v>
      </c>
    </row>
    <row r="54" spans="12:13" x14ac:dyDescent="0.25">
      <c r="L54">
        <v>2066</v>
      </c>
      <c r="M54" s="12">
        <f>1.145*10^7</f>
        <v>11450000</v>
      </c>
    </row>
    <row r="55" spans="12:13" x14ac:dyDescent="0.25">
      <c r="L55">
        <v>2067</v>
      </c>
      <c r="M55" s="12">
        <f>1.1*10^7</f>
        <v>11000000</v>
      </c>
    </row>
    <row r="56" spans="12:13" x14ac:dyDescent="0.25">
      <c r="L56">
        <v>2068</v>
      </c>
      <c r="M56" s="12">
        <f>1.057*10^7</f>
        <v>10570000</v>
      </c>
    </row>
    <row r="57" spans="12:13" x14ac:dyDescent="0.25">
      <c r="L57">
        <v>2069</v>
      </c>
      <c r="M57" s="12">
        <f>1.016*10^7</f>
        <v>10160000</v>
      </c>
    </row>
    <row r="58" spans="12:13" x14ac:dyDescent="0.25">
      <c r="L58">
        <v>2070</v>
      </c>
      <c r="M58" s="12">
        <f>9.758*10^6</f>
        <v>9758000</v>
      </c>
    </row>
    <row r="59" spans="12:13" x14ac:dyDescent="0.25">
      <c r="L59">
        <v>2071</v>
      </c>
      <c r="M59" s="12">
        <f>9.375*10^6</f>
        <v>9375000</v>
      </c>
    </row>
    <row r="60" spans="12:13" x14ac:dyDescent="0.25">
      <c r="L60">
        <v>2072</v>
      </c>
      <c r="M60" s="12">
        <f>9.008*10^6</f>
        <v>9008000</v>
      </c>
    </row>
    <row r="61" spans="12:13" x14ac:dyDescent="0.25">
      <c r="L61">
        <v>2073</v>
      </c>
      <c r="M61" s="12">
        <f>8.655*10^6</f>
        <v>8655000</v>
      </c>
    </row>
    <row r="62" spans="12:13" x14ac:dyDescent="0.25">
      <c r="L62">
        <v>2074</v>
      </c>
      <c r="M62" s="12">
        <f>8.315*10^6</f>
        <v>8314999.9999999991</v>
      </c>
    </row>
    <row r="63" spans="12:13" x14ac:dyDescent="0.25">
      <c r="L63">
        <v>2075</v>
      </c>
      <c r="M63" s="12">
        <f>7.989*10^6</f>
        <v>7989000</v>
      </c>
    </row>
    <row r="64" spans="12:13" x14ac:dyDescent="0.25">
      <c r="L64">
        <v>2076</v>
      </c>
      <c r="M64" s="12">
        <f>7.676*10^6</f>
        <v>7676000</v>
      </c>
    </row>
    <row r="65" spans="12:13" x14ac:dyDescent="0.25">
      <c r="L65">
        <v>2077</v>
      </c>
      <c r="M65" s="12">
        <f>7.375*10^6</f>
        <v>7375000</v>
      </c>
    </row>
    <row r="66" spans="12:13" x14ac:dyDescent="0.25">
      <c r="L66">
        <v>2078</v>
      </c>
      <c r="M66" s="12">
        <f>7.086*10^6</f>
        <v>7086000</v>
      </c>
    </row>
    <row r="67" spans="12:13" x14ac:dyDescent="0.25">
      <c r="L67">
        <v>2079</v>
      </c>
      <c r="M67" s="12">
        <f>6.808*10^6</f>
        <v>6808000</v>
      </c>
    </row>
    <row r="68" spans="12:13" x14ac:dyDescent="0.25">
      <c r="L68">
        <v>2080</v>
      </c>
      <c r="M68" s="12">
        <f>6.541*10^6</f>
        <v>6541000</v>
      </c>
    </row>
    <row r="69" spans="12:13" x14ac:dyDescent="0.25">
      <c r="L69">
        <v>2081</v>
      </c>
      <c r="M69" s="12">
        <f>6.285*10^6</f>
        <v>6285000</v>
      </c>
    </row>
    <row r="70" spans="12:13" x14ac:dyDescent="0.25">
      <c r="L70">
        <v>2082</v>
      </c>
      <c r="M70" s="12">
        <f>6.038*10^6</f>
        <v>6038000</v>
      </c>
    </row>
    <row r="71" spans="12:13" x14ac:dyDescent="0.25">
      <c r="L71">
        <v>2083</v>
      </c>
      <c r="M71" s="12">
        <f>5.801*10^6</f>
        <v>5801000</v>
      </c>
    </row>
    <row r="72" spans="12:13" x14ac:dyDescent="0.25">
      <c r="L72">
        <v>2084</v>
      </c>
      <c r="M72" s="12">
        <f>5.574*10^6</f>
        <v>5574000</v>
      </c>
    </row>
    <row r="73" spans="12:13" x14ac:dyDescent="0.25">
      <c r="L73">
        <v>2085</v>
      </c>
      <c r="M73" s="12">
        <f>5.355*10^6</f>
        <v>5355000</v>
      </c>
    </row>
    <row r="74" spans="12:13" x14ac:dyDescent="0.25">
      <c r="L74">
        <v>2086</v>
      </c>
      <c r="M74" s="12">
        <f>5.145*10^6</f>
        <v>5145000</v>
      </c>
    </row>
    <row r="75" spans="12:13" x14ac:dyDescent="0.25">
      <c r="L75">
        <v>2087</v>
      </c>
      <c r="M75" s="12">
        <f>4.944*10^6</f>
        <v>4944000</v>
      </c>
    </row>
    <row r="76" spans="12:13" x14ac:dyDescent="0.25">
      <c r="L76">
        <v>2088</v>
      </c>
      <c r="M76" s="12">
        <f>4.75*10^6</f>
        <v>4750000</v>
      </c>
    </row>
    <row r="77" spans="12:13" x14ac:dyDescent="0.25">
      <c r="L77">
        <v>2089</v>
      </c>
      <c r="M77" s="12">
        <f>4.563*10^6</f>
        <v>4563000</v>
      </c>
    </row>
    <row r="78" spans="12:13" x14ac:dyDescent="0.25">
      <c r="L78">
        <v>2090</v>
      </c>
      <c r="M78" s="12">
        <f>4.385*10^6</f>
        <v>4385000</v>
      </c>
    </row>
    <row r="79" spans="12:13" x14ac:dyDescent="0.25">
      <c r="L79">
        <v>2091</v>
      </c>
      <c r="M79" s="12">
        <f>3.839*10^6</f>
        <v>3839000</v>
      </c>
    </row>
    <row r="80" spans="12:13" x14ac:dyDescent="0.25">
      <c r="L80">
        <v>2092</v>
      </c>
      <c r="M80" s="12">
        <f>4.213*10^6</f>
        <v>4213000</v>
      </c>
    </row>
    <row r="81" spans="12:13" x14ac:dyDescent="0.25">
      <c r="L81">
        <v>2093</v>
      </c>
      <c r="M81" s="12">
        <f>4.047*10^6</f>
        <v>4046999.9999999995</v>
      </c>
    </row>
    <row r="82" spans="12:13" x14ac:dyDescent="0.25">
      <c r="L82">
        <v>2094</v>
      </c>
      <c r="M82" s="12">
        <f>3.889*10^6</f>
        <v>3889000</v>
      </c>
    </row>
    <row r="83" spans="12:13" x14ac:dyDescent="0.25">
      <c r="L83">
        <v>2095</v>
      </c>
      <c r="M83" s="12">
        <f>3.736*10^6</f>
        <v>3736000</v>
      </c>
    </row>
    <row r="84" spans="12:13" x14ac:dyDescent="0.25">
      <c r="L84">
        <v>2096</v>
      </c>
      <c r="M84" s="12">
        <f>3.59*10^6</f>
        <v>3590000</v>
      </c>
    </row>
    <row r="85" spans="12:13" x14ac:dyDescent="0.25">
      <c r="L85">
        <v>2097</v>
      </c>
      <c r="M85" s="12">
        <f>3.449*10^6</f>
        <v>3449000</v>
      </c>
    </row>
    <row r="86" spans="12:13" x14ac:dyDescent="0.25">
      <c r="L86">
        <v>2098</v>
      </c>
      <c r="M86" s="12">
        <f>3.314*10^6</f>
        <v>3314000</v>
      </c>
    </row>
    <row r="87" spans="12:13" x14ac:dyDescent="0.25">
      <c r="L87">
        <v>2099</v>
      </c>
      <c r="M87" s="12">
        <f>3.184*10^6</f>
        <v>3184000</v>
      </c>
    </row>
    <row r="88" spans="12:13" x14ac:dyDescent="0.25">
      <c r="L88">
        <v>2100</v>
      </c>
      <c r="M88" s="12">
        <f>3.059*10^6</f>
        <v>3059000</v>
      </c>
    </row>
    <row r="89" spans="12:13" x14ac:dyDescent="0.25">
      <c r="L89">
        <v>2101</v>
      </c>
      <c r="M89" s="12">
        <f>2.939*10^6</f>
        <v>2939000</v>
      </c>
    </row>
    <row r="90" spans="12:13" x14ac:dyDescent="0.25">
      <c r="L90">
        <v>2102</v>
      </c>
      <c r="M90" s="12">
        <f>2.824*10^6</f>
        <v>2824000</v>
      </c>
    </row>
    <row r="91" spans="12:13" x14ac:dyDescent="0.25">
      <c r="L91">
        <v>2103</v>
      </c>
      <c r="M91" s="12">
        <f>2.713*10^6</f>
        <v>2713000</v>
      </c>
    </row>
    <row r="92" spans="12:13" x14ac:dyDescent="0.25">
      <c r="L92">
        <v>2104</v>
      </c>
      <c r="M92" s="12">
        <f>2.607*10^6</f>
        <v>2607000</v>
      </c>
    </row>
    <row r="93" spans="12:13" x14ac:dyDescent="0.25">
      <c r="L93">
        <v>2105</v>
      </c>
      <c r="M93" s="12">
        <f>2.504*10^6</f>
        <v>2504000</v>
      </c>
    </row>
    <row r="94" spans="12:13" x14ac:dyDescent="0.25">
      <c r="L94">
        <v>2106</v>
      </c>
      <c r="M94" s="12">
        <f>2.406*10^6</f>
        <v>2406000</v>
      </c>
    </row>
    <row r="95" spans="12:13" x14ac:dyDescent="0.25">
      <c r="L95">
        <v>2107</v>
      </c>
      <c r="M95" s="12">
        <f>2.312*10^6</f>
        <v>2312000</v>
      </c>
    </row>
    <row r="96" spans="12:13" x14ac:dyDescent="0.25">
      <c r="L96">
        <v>2108</v>
      </c>
      <c r="M96" s="12">
        <f>2.221*10^6</f>
        <v>2221000</v>
      </c>
    </row>
    <row r="97" spans="12:13" x14ac:dyDescent="0.25">
      <c r="L97">
        <v>2109</v>
      </c>
      <c r="M97" s="12">
        <f>2.134*10^6</f>
        <v>2134000</v>
      </c>
    </row>
    <row r="98" spans="12:13" x14ac:dyDescent="0.25">
      <c r="L98">
        <v>2110</v>
      </c>
      <c r="M98" s="12">
        <f>2.051*10^6</f>
        <v>2051000.0000000002</v>
      </c>
    </row>
    <row r="99" spans="12:13" x14ac:dyDescent="0.25">
      <c r="L99">
        <v>2111</v>
      </c>
      <c r="M99" s="12">
        <f>1.97*10^6</f>
        <v>1970000</v>
      </c>
    </row>
    <row r="100" spans="12:13" x14ac:dyDescent="0.25">
      <c r="L100">
        <v>2112</v>
      </c>
      <c r="M100" s="12">
        <f>1.893*10^6</f>
        <v>1893000</v>
      </c>
    </row>
    <row r="101" spans="12:13" x14ac:dyDescent="0.25">
      <c r="L101">
        <v>2113</v>
      </c>
      <c r="M101" s="12">
        <f>1.819*10^6</f>
        <v>1819000</v>
      </c>
    </row>
    <row r="102" spans="12:13" x14ac:dyDescent="0.25">
      <c r="L102">
        <v>2114</v>
      </c>
      <c r="M102" s="12">
        <f>1.747*10^6</f>
        <v>1747000</v>
      </c>
    </row>
    <row r="103" spans="12:13" x14ac:dyDescent="0.25">
      <c r="L103">
        <v>2115</v>
      </c>
      <c r="M103" s="12">
        <f>1.679*10^6</f>
        <v>1679000</v>
      </c>
    </row>
    <row r="104" spans="12:13" x14ac:dyDescent="0.25">
      <c r="L104">
        <v>2116</v>
      </c>
      <c r="M104" s="12">
        <f>1.613*10^6</f>
        <v>1613000</v>
      </c>
    </row>
    <row r="105" spans="12:13" x14ac:dyDescent="0.25">
      <c r="L105">
        <v>2117</v>
      </c>
      <c r="M105" s="12">
        <f>1.55*10^6</f>
        <v>1550000</v>
      </c>
    </row>
    <row r="106" spans="12:13" x14ac:dyDescent="0.25">
      <c r="L106">
        <v>2118</v>
      </c>
      <c r="M106" s="12">
        <f>1.489*10^6</f>
        <v>1489000</v>
      </c>
    </row>
    <row r="107" spans="12:13" x14ac:dyDescent="0.25">
      <c r="L107">
        <v>2119</v>
      </c>
      <c r="M107" s="12">
        <f>1.431*10^6</f>
        <v>1431000</v>
      </c>
    </row>
    <row r="108" spans="12:13" x14ac:dyDescent="0.25">
      <c r="L108">
        <v>2120</v>
      </c>
      <c r="M108" s="12">
        <f>1.374*10^6</f>
        <v>1374000</v>
      </c>
    </row>
    <row r="109" spans="12:13" x14ac:dyDescent="0.25">
      <c r="L109">
        <v>2121</v>
      </c>
      <c r="M109" s="12">
        <f>1.321*10^6</f>
        <v>1321000</v>
      </c>
    </row>
    <row r="110" spans="12:13" x14ac:dyDescent="0.25">
      <c r="L110">
        <v>2122</v>
      </c>
      <c r="M110" s="12">
        <f>1.269*10^6</f>
        <v>1269000</v>
      </c>
    </row>
    <row r="111" spans="12:13" x14ac:dyDescent="0.25">
      <c r="L111">
        <v>2123</v>
      </c>
      <c r="M111" s="12">
        <f>1.219*10^6</f>
        <v>1219000</v>
      </c>
    </row>
    <row r="112" spans="12:13" x14ac:dyDescent="0.25">
      <c r="L112">
        <v>2124</v>
      </c>
      <c r="M112" s="12">
        <f>1.171*10^6</f>
        <v>1171000</v>
      </c>
    </row>
    <row r="113" spans="12:17" x14ac:dyDescent="0.25">
      <c r="L113">
        <v>2125</v>
      </c>
      <c r="M113" s="12">
        <f>1.1253*10^6</f>
        <v>1125300</v>
      </c>
    </row>
    <row r="114" spans="12:17" x14ac:dyDescent="0.25">
      <c r="L114">
        <v>2126</v>
      </c>
      <c r="M114" s="12">
        <f>1.081*10^6</f>
        <v>1081000</v>
      </c>
    </row>
    <row r="115" spans="12:17" x14ac:dyDescent="0.25">
      <c r="L115">
        <v>2127</v>
      </c>
      <c r="M115" s="12">
        <f>1.039*10^6</f>
        <v>1038999.9999999999</v>
      </c>
    </row>
    <row r="116" spans="12:17" x14ac:dyDescent="0.25">
      <c r="L116">
        <v>2128</v>
      </c>
      <c r="M116" s="12">
        <f>9.981*10^5</f>
        <v>998100</v>
      </c>
      <c r="Q116" s="11"/>
    </row>
    <row r="117" spans="12:17" x14ac:dyDescent="0.25">
      <c r="L117">
        <v>2129</v>
      </c>
      <c r="M117" s="12">
        <f>9.59*10^5</f>
        <v>959000</v>
      </c>
    </row>
    <row r="118" spans="12:17" x14ac:dyDescent="0.25">
      <c r="L118">
        <v>2130</v>
      </c>
      <c r="M118" s="12">
        <f>9.214*10^5</f>
        <v>921400</v>
      </c>
    </row>
    <row r="119" spans="12:17" x14ac:dyDescent="0.25">
      <c r="L119">
        <v>2131</v>
      </c>
      <c r="M119" s="12">
        <f>8.852*10^5</f>
        <v>885200</v>
      </c>
    </row>
    <row r="120" spans="12:17" x14ac:dyDescent="0.25">
      <c r="L120">
        <v>2132</v>
      </c>
      <c r="M120" s="12">
        <f>8.505*10^5</f>
        <v>850500.00000000012</v>
      </c>
    </row>
    <row r="121" spans="12:17" x14ac:dyDescent="0.25">
      <c r="L121">
        <v>2133</v>
      </c>
      <c r="M121" s="12">
        <f>8.172*10^5</f>
        <v>817200.00000000012</v>
      </c>
    </row>
    <row r="122" spans="12:17" x14ac:dyDescent="0.25">
      <c r="L122">
        <v>2134</v>
      </c>
      <c r="M122" s="12">
        <f>7.851*10^5</f>
        <v>785100</v>
      </c>
    </row>
    <row r="123" spans="12:17" x14ac:dyDescent="0.25">
      <c r="L123">
        <v>2135</v>
      </c>
      <c r="M123" s="12">
        <f>7.543*10^5</f>
        <v>754300</v>
      </c>
    </row>
    <row r="124" spans="12:17" x14ac:dyDescent="0.25">
      <c r="L124">
        <v>2136</v>
      </c>
      <c r="M124" s="12">
        <f>7.248*10^5</f>
        <v>724800</v>
      </c>
    </row>
    <row r="125" spans="12:17" x14ac:dyDescent="0.25">
      <c r="L125">
        <v>2137</v>
      </c>
      <c r="M125" s="12">
        <f>6.963*10^5</f>
        <v>696300</v>
      </c>
    </row>
    <row r="126" spans="12:17" x14ac:dyDescent="0.25">
      <c r="L126">
        <v>2138</v>
      </c>
      <c r="M126" s="12">
        <f>6.69*10^5</f>
        <v>669000</v>
      </c>
    </row>
    <row r="127" spans="12:17" x14ac:dyDescent="0.25">
      <c r="L127">
        <v>2139</v>
      </c>
      <c r="M127" s="12">
        <f>6.428*10^5</f>
        <v>642800</v>
      </c>
    </row>
    <row r="128" spans="12:17" x14ac:dyDescent="0.25">
      <c r="L128">
        <v>2140</v>
      </c>
      <c r="M128" s="12">
        <f>6.176*10^5</f>
        <v>617600</v>
      </c>
    </row>
    <row r="129" spans="12:13" x14ac:dyDescent="0.25">
      <c r="L129">
        <v>2141</v>
      </c>
      <c r="M129" s="12">
        <f>5.934*10^5</f>
        <v>593400</v>
      </c>
    </row>
    <row r="130" spans="12:13" x14ac:dyDescent="0.25">
      <c r="L130">
        <v>2142</v>
      </c>
      <c r="M130" s="12">
        <f>5.701*10^5</f>
        <v>570100</v>
      </c>
    </row>
    <row r="131" spans="12:13" x14ac:dyDescent="0.25">
      <c r="L131">
        <v>2143</v>
      </c>
      <c r="M131" s="12">
        <f>5.478*10^5</f>
        <v>547800</v>
      </c>
    </row>
    <row r="132" spans="12:13" x14ac:dyDescent="0.25">
      <c r="L132">
        <v>2144</v>
      </c>
      <c r="M132" s="12">
        <f>5.263*10^5</f>
        <v>526300</v>
      </c>
    </row>
    <row r="133" spans="12:13" x14ac:dyDescent="0.25">
      <c r="L133">
        <v>2145</v>
      </c>
      <c r="M133" s="12">
        <f>5.056*10^5</f>
        <v>505600</v>
      </c>
    </row>
    <row r="134" spans="12:13" x14ac:dyDescent="0.25">
      <c r="L134">
        <v>2146</v>
      </c>
      <c r="M134" s="12">
        <f>4.858*10^5</f>
        <v>485799.99999999994</v>
      </c>
    </row>
    <row r="135" spans="12:13" x14ac:dyDescent="0.25">
      <c r="L135">
        <v>2147</v>
      </c>
      <c r="M135" s="12">
        <f>4.668*10^5</f>
        <v>466800</v>
      </c>
    </row>
    <row r="136" spans="12:13" x14ac:dyDescent="0.25">
      <c r="L136">
        <v>2148</v>
      </c>
      <c r="M136" s="12">
        <f>4.485*10^5</f>
        <v>448500.00000000006</v>
      </c>
    </row>
    <row r="137" spans="12:13" x14ac:dyDescent="0.25">
      <c r="L137">
        <v>2149</v>
      </c>
      <c r="M137" s="12">
        <f>4.309*10^5</f>
        <v>430900</v>
      </c>
    </row>
    <row r="138" spans="12:13" x14ac:dyDescent="0.25">
      <c r="L138">
        <v>2150</v>
      </c>
      <c r="M138" s="12">
        <f>4.14*10^5</f>
        <v>413999.99999999994</v>
      </c>
    </row>
    <row r="139" spans="12:13" x14ac:dyDescent="0.25">
      <c r="L139">
        <v>2151</v>
      </c>
      <c r="M139" s="12">
        <f>3.978*10^5</f>
        <v>397800</v>
      </c>
    </row>
    <row r="140" spans="12:13" x14ac:dyDescent="0.25">
      <c r="L140">
        <v>2152</v>
      </c>
      <c r="M140" s="12">
        <f>3.822*10^5</f>
        <v>382200</v>
      </c>
    </row>
    <row r="141" spans="12:13" x14ac:dyDescent="0.25">
      <c r="L141">
        <v>2153</v>
      </c>
      <c r="M141" s="12">
        <f>3.672*10^5</f>
        <v>367200</v>
      </c>
    </row>
    <row r="142" spans="12:13" x14ac:dyDescent="0.25">
      <c r="L142">
        <v>2154</v>
      </c>
      <c r="M142" s="12">
        <f>3.528*10^5</f>
        <v>352800</v>
      </c>
    </row>
    <row r="143" spans="12:13" x14ac:dyDescent="0.25">
      <c r="L143">
        <v>2155</v>
      </c>
      <c r="M143" s="12">
        <f>3.389*10^5</f>
        <v>338900</v>
      </c>
    </row>
    <row r="144" spans="12:13" x14ac:dyDescent="0.25">
      <c r="L144">
        <v>2156</v>
      </c>
      <c r="M144" s="12">
        <f>2.257*10^5</f>
        <v>225700</v>
      </c>
    </row>
    <row r="145" spans="12:13" x14ac:dyDescent="0.25">
      <c r="L145">
        <v>2157</v>
      </c>
      <c r="M145" s="12">
        <f>3.129*10^5</f>
        <v>312900</v>
      </c>
    </row>
    <row r="146" spans="12:13" x14ac:dyDescent="0.25">
      <c r="L146">
        <v>2158</v>
      </c>
      <c r="M146" s="12">
        <f>3.006*10^5</f>
        <v>300600</v>
      </c>
    </row>
    <row r="147" spans="12:13" x14ac:dyDescent="0.25">
      <c r="L147">
        <v>2159</v>
      </c>
      <c r="M147" s="12">
        <f>2.888*10^5</f>
        <v>288800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NOFIA</cp:lastModifiedBy>
  <dcterms:created xsi:type="dcterms:W3CDTF">2023-08-08T14:08:01Z</dcterms:created>
  <dcterms:modified xsi:type="dcterms:W3CDTF">2023-09-14T10:56:46Z</dcterms:modified>
</cp:coreProperties>
</file>