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905" activeTab="5"/>
  </bookViews>
  <sheets>
    <sheet name="Kadar air" sheetId="2" r:id="rId1"/>
    <sheet name="rendemen" sheetId="1" r:id="rId2"/>
    <sheet name="fenol" sheetId="6" r:id="rId3"/>
    <sheet name="flavonoid" sheetId="3" r:id="rId4"/>
    <sheet name="tanin" sheetId="8" r:id="rId5"/>
    <sheet name="aktivitas antioksidan" sheetId="4" r:id="rId6"/>
    <sheet name="standar quercetin" sheetId="5" r:id="rId7"/>
    <sheet name="Sheet3" sheetId="7" r:id="rId8"/>
  </sheets>
  <externalReferences>
    <externalReference r:id="rId9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6" l="1"/>
  <c r="T22" i="6"/>
  <c r="T23" i="6"/>
  <c r="T24" i="6"/>
  <c r="T25" i="6"/>
  <c r="T20" i="6"/>
  <c r="M21" i="6"/>
  <c r="M22" i="6"/>
  <c r="M23" i="6"/>
  <c r="M24" i="6"/>
  <c r="M25" i="6"/>
  <c r="M20" i="6"/>
  <c r="F21" i="6"/>
  <c r="F22" i="6"/>
  <c r="F23" i="6"/>
  <c r="F24" i="6"/>
  <c r="F25" i="6"/>
  <c r="F20" i="6"/>
  <c r="T25" i="3"/>
  <c r="T26" i="3"/>
  <c r="T27" i="3"/>
  <c r="T28" i="3"/>
  <c r="T29" i="3"/>
  <c r="T24" i="3"/>
  <c r="M25" i="3"/>
  <c r="M26" i="3"/>
  <c r="M27" i="3"/>
  <c r="M28" i="3"/>
  <c r="M29" i="3"/>
  <c r="M24" i="3"/>
  <c r="F25" i="3"/>
  <c r="F26" i="3"/>
  <c r="F27" i="3"/>
  <c r="F28" i="3"/>
  <c r="F29" i="3"/>
  <c r="F24" i="3"/>
  <c r="U26" i="8"/>
  <c r="U27" i="8"/>
  <c r="U28" i="8"/>
  <c r="U29" i="8"/>
  <c r="U30" i="8"/>
  <c r="U25" i="8"/>
  <c r="N25" i="8" s="1"/>
  <c r="N26" i="8"/>
  <c r="N27" i="8"/>
  <c r="N28" i="8"/>
  <c r="N29" i="8"/>
  <c r="N30" i="8"/>
  <c r="F26" i="8"/>
  <c r="F27" i="8"/>
  <c r="F28" i="8"/>
  <c r="F29" i="8"/>
  <c r="F30" i="8"/>
  <c r="F25" i="8"/>
  <c r="E25" i="3"/>
  <c r="E26" i="3"/>
  <c r="E27" i="3"/>
  <c r="E28" i="3"/>
  <c r="E29" i="3"/>
  <c r="E24" i="3"/>
  <c r="B25" i="8" l="1"/>
  <c r="C25" i="8" s="1"/>
  <c r="Q30" i="8"/>
  <c r="R30" i="8" s="1"/>
  <c r="Q29" i="8"/>
  <c r="R29" i="8" s="1"/>
  <c r="Q28" i="8"/>
  <c r="R28" i="8" s="1"/>
  <c r="Q27" i="8"/>
  <c r="Q26" i="8"/>
  <c r="R26" i="8" s="1"/>
  <c r="Q25" i="8"/>
  <c r="R25" i="8" s="1"/>
  <c r="R27" i="8"/>
  <c r="J30" i="8"/>
  <c r="K30" i="8" s="1"/>
  <c r="J29" i="8"/>
  <c r="K29" i="8" s="1"/>
  <c r="J28" i="8"/>
  <c r="K28" i="8" s="1"/>
  <c r="J27" i="8"/>
  <c r="K27" i="8" s="1"/>
  <c r="J26" i="8"/>
  <c r="K26" i="8" s="1"/>
  <c r="J25" i="8"/>
  <c r="K25" i="8" s="1"/>
  <c r="B30" i="8"/>
  <c r="C30" i="8" s="1"/>
  <c r="B29" i="8"/>
  <c r="B28" i="8"/>
  <c r="C28" i="8" s="1"/>
  <c r="B27" i="8"/>
  <c r="C27" i="8" s="1"/>
  <c r="B36" i="8" s="1"/>
  <c r="B26" i="8"/>
  <c r="C26" i="8" s="1"/>
  <c r="B33" i="6"/>
  <c r="Q21" i="6"/>
  <c r="Q22" i="6"/>
  <c r="Q23" i="6"/>
  <c r="D32" i="6" s="1"/>
  <c r="Q24" i="6"/>
  <c r="Q25" i="6"/>
  <c r="D34" i="6" s="1"/>
  <c r="Q20" i="6"/>
  <c r="J25" i="6"/>
  <c r="C34" i="6" s="1"/>
  <c r="J21" i="6"/>
  <c r="J22" i="6"/>
  <c r="J23" i="6"/>
  <c r="J24" i="6"/>
  <c r="J20" i="6"/>
  <c r="C21" i="6"/>
  <c r="B30" i="6" s="1"/>
  <c r="C22" i="6"/>
  <c r="C23" i="6"/>
  <c r="C24" i="6"/>
  <c r="C25" i="6"/>
  <c r="C20" i="6"/>
  <c r="B34" i="6"/>
  <c r="C32" i="6"/>
  <c r="C29" i="6"/>
  <c r="E26" i="4"/>
  <c r="C32" i="4" s="1"/>
  <c r="E27" i="4"/>
  <c r="C33" i="4" s="1"/>
  <c r="E16" i="2"/>
  <c r="E13" i="2"/>
  <c r="E14" i="2"/>
  <c r="E15" i="2"/>
  <c r="E27" i="2"/>
  <c r="D33" i="2"/>
  <c r="E24" i="2"/>
  <c r="C33" i="2"/>
  <c r="E26" i="2"/>
  <c r="D32" i="2"/>
  <c r="E23" i="2"/>
  <c r="C32" i="2"/>
  <c r="E25" i="2"/>
  <c r="D31" i="2"/>
  <c r="E22" i="2"/>
  <c r="C31" i="2"/>
  <c r="F27" i="2"/>
  <c r="D36" i="2" s="1"/>
  <c r="F26" i="2"/>
  <c r="D35" i="2" s="1"/>
  <c r="F25" i="2"/>
  <c r="D34" i="2" s="1"/>
  <c r="F24" i="2"/>
  <c r="C36" i="2" s="1"/>
  <c r="F23" i="2"/>
  <c r="C35" i="2" s="1"/>
  <c r="F22" i="2"/>
  <c r="C34" i="2" s="1"/>
  <c r="D31" i="1"/>
  <c r="F23" i="1"/>
  <c r="F24" i="1"/>
  <c r="F25" i="1"/>
  <c r="F26" i="1"/>
  <c r="F27" i="1"/>
  <c r="F22" i="1"/>
  <c r="E23" i="1"/>
  <c r="C32" i="1" s="1"/>
  <c r="E24" i="1"/>
  <c r="C33" i="1" s="1"/>
  <c r="E25" i="1"/>
  <c r="E26" i="1"/>
  <c r="D32" i="1" s="1"/>
  <c r="E27" i="1"/>
  <c r="D33" i="1" s="1"/>
  <c r="E22" i="1"/>
  <c r="C31" i="1" s="1"/>
  <c r="F23" i="4"/>
  <c r="B35" i="4" s="1"/>
  <c r="F24" i="4"/>
  <c r="B36" i="4" s="1"/>
  <c r="F25" i="4"/>
  <c r="C34" i="4" s="1"/>
  <c r="F26" i="4"/>
  <c r="C35" i="4" s="1"/>
  <c r="F27" i="4"/>
  <c r="C36" i="4" s="1"/>
  <c r="F22" i="4"/>
  <c r="B34" i="4" s="1"/>
  <c r="E23" i="4"/>
  <c r="B32" i="4" s="1"/>
  <c r="E24" i="4"/>
  <c r="B33" i="4" s="1"/>
  <c r="E25" i="4"/>
  <c r="C31" i="4" s="1"/>
  <c r="E22" i="4"/>
  <c r="B31" i="4" s="1"/>
  <c r="Q29" i="3"/>
  <c r="D38" i="3" s="1"/>
  <c r="Q28" i="3"/>
  <c r="D37" i="3" s="1"/>
  <c r="Q27" i="3"/>
  <c r="D36" i="3" s="1"/>
  <c r="Q26" i="3"/>
  <c r="D35" i="3" s="1"/>
  <c r="Q25" i="3"/>
  <c r="D34" i="3" s="1"/>
  <c r="Q24" i="3"/>
  <c r="D33" i="3" s="1"/>
  <c r="J25" i="3"/>
  <c r="C34" i="3" s="1"/>
  <c r="J26" i="3"/>
  <c r="C35" i="3" s="1"/>
  <c r="J27" i="3"/>
  <c r="C36" i="3" s="1"/>
  <c r="J28" i="3"/>
  <c r="C37" i="3" s="1"/>
  <c r="J29" i="3"/>
  <c r="C38" i="3" s="1"/>
  <c r="J24" i="3"/>
  <c r="C33" i="3" s="1"/>
  <c r="C26" i="3"/>
  <c r="C27" i="3"/>
  <c r="B36" i="3" s="1"/>
  <c r="C28" i="3"/>
  <c r="B37" i="3" s="1"/>
  <c r="C29" i="3"/>
  <c r="C25" i="3"/>
  <c r="C24" i="3"/>
  <c r="B31" i="6" l="1"/>
  <c r="D31" i="6"/>
  <c r="B29" i="6"/>
  <c r="B37" i="8"/>
  <c r="B38" i="3"/>
  <c r="F38" i="3" s="1"/>
  <c r="D46" i="3" s="1"/>
  <c r="B34" i="3"/>
  <c r="B33" i="3"/>
  <c r="F33" i="3" s="1"/>
  <c r="C44" i="3" s="1"/>
  <c r="C34" i="8"/>
  <c r="B35" i="3"/>
  <c r="F35" i="3" s="1"/>
  <c r="C46" i="3" s="1"/>
  <c r="E36" i="3"/>
  <c r="D41" i="3" s="1"/>
  <c r="E38" i="3"/>
  <c r="D43" i="3" s="1"/>
  <c r="E35" i="3"/>
  <c r="C43" i="3" s="1"/>
  <c r="F36" i="3"/>
  <c r="D44" i="3" s="1"/>
  <c r="C35" i="8"/>
  <c r="D35" i="8"/>
  <c r="B35" i="8"/>
  <c r="B39" i="8"/>
  <c r="C36" i="8"/>
  <c r="D34" i="8"/>
  <c r="D38" i="8"/>
  <c r="C37" i="8"/>
  <c r="C38" i="8"/>
  <c r="C29" i="8"/>
  <c r="B38" i="8" s="1"/>
  <c r="D37" i="8"/>
  <c r="B34" i="8"/>
  <c r="D39" i="8"/>
  <c r="D36" i="8"/>
  <c r="E37" i="3"/>
  <c r="D42" i="3" s="1"/>
  <c r="F37" i="3"/>
  <c r="D45" i="3" s="1"/>
  <c r="F34" i="3"/>
  <c r="C45" i="3" s="1"/>
  <c r="E34" i="3"/>
  <c r="C42" i="3" s="1"/>
  <c r="C39" i="8"/>
  <c r="D33" i="6"/>
  <c r="D30" i="6"/>
  <c r="D29" i="6"/>
  <c r="C33" i="6"/>
  <c r="C30" i="6"/>
  <c r="C31" i="6"/>
  <c r="B32" i="6"/>
  <c r="F32" i="6" s="1"/>
  <c r="D40" i="6" s="1"/>
  <c r="E34" i="6"/>
  <c r="D39" i="6" s="1"/>
  <c r="F34" i="6"/>
  <c r="D42" i="6" s="1"/>
  <c r="E3" i="4"/>
  <c r="E4" i="4"/>
  <c r="E5" i="4"/>
  <c r="E6" i="4"/>
  <c r="E7" i="4"/>
  <c r="E8" i="4"/>
  <c r="E9" i="4"/>
  <c r="E10" i="4"/>
  <c r="E11" i="4"/>
  <c r="E12" i="4"/>
  <c r="E13" i="4"/>
  <c r="E14" i="4"/>
  <c r="F14" i="4" s="1"/>
  <c r="E15" i="4"/>
  <c r="E16" i="4"/>
  <c r="E17" i="4"/>
  <c r="E18" i="4"/>
  <c r="E19" i="4"/>
  <c r="E2" i="4"/>
  <c r="F2" i="4" s="1"/>
  <c r="E3" i="2"/>
  <c r="E4" i="2"/>
  <c r="E5" i="2"/>
  <c r="E6" i="2"/>
  <c r="E7" i="2"/>
  <c r="E8" i="2"/>
  <c r="E9" i="2"/>
  <c r="E10" i="2"/>
  <c r="E11" i="2"/>
  <c r="E12" i="2"/>
  <c r="E17" i="2"/>
  <c r="E18" i="2"/>
  <c r="E19" i="2"/>
  <c r="E2" i="2"/>
  <c r="G5" i="1"/>
  <c r="G6" i="1"/>
  <c r="G9" i="1"/>
  <c r="G10" i="1"/>
  <c r="G13" i="1"/>
  <c r="G14" i="1"/>
  <c r="G17" i="1"/>
  <c r="G18" i="1"/>
  <c r="E3" i="1"/>
  <c r="G3" i="1" s="1"/>
  <c r="E4" i="1"/>
  <c r="G4" i="1" s="1"/>
  <c r="E5" i="1"/>
  <c r="E6" i="1"/>
  <c r="E7" i="1"/>
  <c r="G7" i="1" s="1"/>
  <c r="E8" i="1"/>
  <c r="G8" i="1" s="1"/>
  <c r="H8" i="1" s="1"/>
  <c r="E9" i="1"/>
  <c r="E10" i="1"/>
  <c r="E11" i="1"/>
  <c r="G11" i="1" s="1"/>
  <c r="H11" i="1" s="1"/>
  <c r="E12" i="1"/>
  <c r="G12" i="1" s="1"/>
  <c r="E13" i="1"/>
  <c r="E14" i="1"/>
  <c r="E15" i="1"/>
  <c r="G15" i="1" s="1"/>
  <c r="E16" i="1"/>
  <c r="G16" i="1" s="1"/>
  <c r="E17" i="1"/>
  <c r="E18" i="1"/>
  <c r="E19" i="1"/>
  <c r="G19" i="1" s="1"/>
  <c r="E2" i="1"/>
  <c r="G2" i="1" s="1"/>
  <c r="E30" i="6" l="1"/>
  <c r="C38" i="6" s="1"/>
  <c r="F29" i="6"/>
  <c r="C40" i="6" s="1"/>
  <c r="F30" i="6"/>
  <c r="C41" i="6" s="1"/>
  <c r="E31" i="6"/>
  <c r="C39" i="6" s="1"/>
  <c r="F31" i="6"/>
  <c r="C42" i="6" s="1"/>
  <c r="E37" i="8"/>
  <c r="E43" i="8" s="1"/>
  <c r="H2" i="1"/>
  <c r="F8" i="4"/>
  <c r="F37" i="8"/>
  <c r="E46" i="8" s="1"/>
  <c r="F11" i="4"/>
  <c r="H14" i="1"/>
  <c r="H17" i="1"/>
  <c r="H5" i="1"/>
  <c r="F17" i="4"/>
  <c r="F5" i="4"/>
  <c r="E33" i="6"/>
  <c r="D38" i="6" s="1"/>
  <c r="E33" i="3"/>
  <c r="C41" i="3" s="1"/>
  <c r="F35" i="8"/>
  <c r="D47" i="8" s="1"/>
  <c r="F38" i="8"/>
  <c r="E47" i="8" s="1"/>
  <c r="E38" i="8"/>
  <c r="E44" i="8" s="1"/>
  <c r="E34" i="8"/>
  <c r="D43" i="8" s="1"/>
  <c r="F36" i="8"/>
  <c r="D48" i="8" s="1"/>
  <c r="F34" i="8"/>
  <c r="D46" i="8" s="1"/>
  <c r="E36" i="8"/>
  <c r="D45" i="8" s="1"/>
  <c r="F39" i="8"/>
  <c r="E48" i="8" s="1"/>
  <c r="E35" i="8"/>
  <c r="D44" i="8" s="1"/>
  <c r="E39" i="8"/>
  <c r="E45" i="8" s="1"/>
  <c r="F33" i="6"/>
  <c r="D41" i="6" s="1"/>
  <c r="E29" i="6"/>
  <c r="C37" i="6" s="1"/>
  <c r="E32" i="6"/>
  <c r="D37" i="6" s="1"/>
</calcChain>
</file>

<file path=xl/sharedStrings.xml><?xml version="1.0" encoding="utf-8"?>
<sst xmlns="http://schemas.openxmlformats.org/spreadsheetml/2006/main" count="354" uniqueCount="77">
  <si>
    <t>Sampel</t>
  </si>
  <si>
    <t>MS</t>
  </si>
  <si>
    <t>MA</t>
  </si>
  <si>
    <t>MO</t>
  </si>
  <si>
    <t>TS</t>
  </si>
  <si>
    <t>TA</t>
  </si>
  <si>
    <t>TO</t>
  </si>
  <si>
    <t>Ulangan</t>
  </si>
  <si>
    <t>Berat Akhir</t>
  </si>
  <si>
    <t>Berat Cawan</t>
  </si>
  <si>
    <t>Berat Ekstrak</t>
  </si>
  <si>
    <t xml:space="preserve">Berat sampel </t>
  </si>
  <si>
    <t>Rendemen (%)</t>
  </si>
  <si>
    <t>KA (a-b/a)</t>
  </si>
  <si>
    <t>berat Awal (a)</t>
  </si>
  <si>
    <t>berat akhir (b)</t>
  </si>
  <si>
    <t>Absorbansi</t>
  </si>
  <si>
    <t>Absorbansi kontrol (k)</t>
  </si>
  <si>
    <t>Absorbansi sampel (s)</t>
  </si>
  <si>
    <t xml:space="preserve">AA (k-s/k) </t>
  </si>
  <si>
    <t>rata rata</t>
  </si>
  <si>
    <t>Standar (ppm)</t>
  </si>
  <si>
    <t>Ab</t>
  </si>
  <si>
    <t>Stadar (ppm)</t>
  </si>
  <si>
    <t>ab</t>
  </si>
  <si>
    <t>Ulangan 1</t>
  </si>
  <si>
    <t>Ulangan 2</t>
  </si>
  <si>
    <t>Kode sampel</t>
  </si>
  <si>
    <t>ABS</t>
  </si>
  <si>
    <t>x (mg/l)</t>
  </si>
  <si>
    <t>w sampel (g)</t>
  </si>
  <si>
    <t>FP (10/0,1)</t>
  </si>
  <si>
    <t>mg/ g sampel</t>
  </si>
  <si>
    <t>FP (10/0,001)</t>
  </si>
  <si>
    <t>Flavonoid</t>
  </si>
  <si>
    <t>u1</t>
  </si>
  <si>
    <t>u2</t>
  </si>
  <si>
    <t>u3</t>
  </si>
  <si>
    <t>Kode</t>
  </si>
  <si>
    <t>rata2</t>
  </si>
  <si>
    <t>std</t>
  </si>
  <si>
    <t>sampel diambil sebanyak 1 ml (0,001 dlm 10 ml)</t>
  </si>
  <si>
    <t>CEK PENGENCERANNYA</t>
  </si>
  <si>
    <t>DIAMBIL BRP ML SBLM UJI FLAVONOID</t>
  </si>
  <si>
    <t>standar asam tanat</t>
  </si>
  <si>
    <t>Konsentrasi</t>
  </si>
  <si>
    <t>Sinar Matahari</t>
  </si>
  <si>
    <t>Angin</t>
  </si>
  <si>
    <t>Oven</t>
  </si>
  <si>
    <t>Daun Muda</t>
  </si>
  <si>
    <t>Daun Tua</t>
  </si>
  <si>
    <t>T</t>
  </si>
  <si>
    <t>M</t>
  </si>
  <si>
    <t>Ulangan 3</t>
  </si>
  <si>
    <t>Fenol</t>
  </si>
  <si>
    <t>D2 KO</t>
  </si>
  <si>
    <t>D2 KS</t>
  </si>
  <si>
    <t>D2 KA</t>
  </si>
  <si>
    <t>D1 KO</t>
  </si>
  <si>
    <t>D1 KS</t>
  </si>
  <si>
    <t>D1 KA</t>
  </si>
  <si>
    <t>a</t>
  </si>
  <si>
    <t>b</t>
  </si>
  <si>
    <t>c</t>
  </si>
  <si>
    <t>cd</t>
  </si>
  <si>
    <t>d</t>
  </si>
  <si>
    <t>e</t>
  </si>
  <si>
    <t>f</t>
  </si>
  <si>
    <t xml:space="preserve">Daun muda </t>
  </si>
  <si>
    <t>stdev</t>
  </si>
  <si>
    <t>FP (10/1)</t>
  </si>
  <si>
    <t>mg/ 100g sampel</t>
  </si>
  <si>
    <t>mg/100 g sampel</t>
  </si>
  <si>
    <t>FP (7.6/0,1)</t>
  </si>
  <si>
    <t xml:space="preserve">FP </t>
  </si>
  <si>
    <t>tanin</t>
  </si>
  <si>
    <t>fenol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</si>
</sst>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0.000"/>
    <numFmt numFmtId="166" formatCode="0.0"/>
    <numFmt numFmtId="167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167" fontId="3" fillId="0" borderId="0" xfId="1" applyNumberFormat="1" applyFont="1"/>
    <xf numFmtId="2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/>
    <xf numFmtId="0" fontId="4" fillId="0" borderId="0" xfId="0" applyFont="1" applyBorder="1"/>
    <xf numFmtId="164" fontId="4" fillId="0" borderId="0" xfId="0" applyNumberFormat="1" applyFon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64705882352942"/>
          <c:y val="9.1551459293394782E-2"/>
          <c:w val="0.73721568627450984"/>
          <c:h val="0.59133640552995392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1.843317972350230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8,20b</a:t>
                    </a:r>
                  </a:p>
                </c:rich>
              </c:tx>
              <c:numFmt formatCode="#,##0.00" sourceLinked="0"/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457757296466973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9,28a</a:t>
                    </a:r>
                  </a:p>
                </c:rich>
              </c:tx>
              <c:numFmt formatCode="#,##0.00" sourceLinked="0"/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215686274509803E-3"/>
                  <c:y val="-1.228927029282631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8,14c</a:t>
                    </a:r>
                  </a:p>
                </c:rich>
              </c:tx>
              <c:numFmt formatCode="#,##0.00" sourceLinked="0"/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'[1]kadar air'!$I$48:$I$50</c:f>
                <c:numCache>
                  <c:formatCode>General</c:formatCode>
                  <c:ptCount val="3"/>
                  <c:pt idx="0">
                    <c:v>0.32695913942670812</c:v>
                  </c:pt>
                  <c:pt idx="1">
                    <c:v>0.47454341671636435</c:v>
                  </c:pt>
                  <c:pt idx="2">
                    <c:v>0.72434396364584264</c:v>
                  </c:pt>
                </c:numCache>
              </c:numRef>
            </c:plus>
            <c:minus>
              <c:numRef>
                <c:f>'[1]kadar air'!$I$48:$I$50</c:f>
                <c:numCache>
                  <c:formatCode>General</c:formatCode>
                  <c:ptCount val="3"/>
                  <c:pt idx="0">
                    <c:v>0.32695913942670812</c:v>
                  </c:pt>
                  <c:pt idx="1">
                    <c:v>0.47454341671636435</c:v>
                  </c:pt>
                  <c:pt idx="2">
                    <c:v>0.72434396364584264</c:v>
                  </c:pt>
                </c:numCache>
              </c:numRef>
            </c:minus>
          </c:errBars>
          <c:cat>
            <c:strRef>
              <c:f>'[1]kadar air'!$G$48:$G$50</c:f>
              <c:strCache>
                <c:ptCount val="3"/>
                <c:pt idx="0">
                  <c:v>Sinar Matahari</c:v>
                </c:pt>
                <c:pt idx="1">
                  <c:v>Angin</c:v>
                </c:pt>
                <c:pt idx="2">
                  <c:v>Oven</c:v>
                </c:pt>
              </c:strCache>
            </c:strRef>
          </c:cat>
          <c:val>
            <c:numRef>
              <c:f>'[1]kadar air'!$H$48:$H$50</c:f>
              <c:numCache>
                <c:formatCode>General</c:formatCode>
                <c:ptCount val="3"/>
                <c:pt idx="0">
                  <c:v>8.19946160480157</c:v>
                </c:pt>
                <c:pt idx="1">
                  <c:v>9.2848500638619651</c:v>
                </c:pt>
                <c:pt idx="2">
                  <c:v>8.1443997908450712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811968"/>
        <c:axId val="151818240"/>
      </c:barChart>
      <c:catAx>
        <c:axId val="15181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Metode Pengeringan</a:t>
                </a:r>
              </a:p>
            </c:rich>
          </c:tx>
          <c:layout>
            <c:manualLayout>
              <c:xMode val="edge"/>
              <c:yMode val="edge"/>
              <c:x val="0.39918078422015429"/>
              <c:y val="0.836006144393241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1818240"/>
        <c:crosses val="autoZero"/>
        <c:auto val="1"/>
        <c:lblAlgn val="ctr"/>
        <c:lblOffset val="100"/>
        <c:noMultiLvlLbl val="0"/>
      </c:catAx>
      <c:valAx>
        <c:axId val="151818240"/>
        <c:scaling>
          <c:orientation val="minMax"/>
          <c:max val="1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Kadar Air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1811968"/>
        <c:crosses val="autoZero"/>
        <c:crossBetween val="between"/>
        <c:majorUnit val="2"/>
        <c:minorUnit val="4.0000000000000008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9.876543209876543E-3"/>
                  <c:y val="-8.298755186721991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8,97a</a:t>
                    </a:r>
                  </a:p>
                </c:rich>
              </c:tx>
              <c:numFmt formatCode="#,##0.00" sourceLinked="0"/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5843621399176953E-3"/>
                  <c:y val="-9.958506224066390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8,12b</a:t>
                    </a:r>
                  </a:p>
                </c:rich>
              </c:tx>
              <c:numFmt formatCode="#,##0.00" sourceLinked="0"/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'[1]kadar air'!$H$44:$H$45</c:f>
                <c:numCache>
                  <c:formatCode>General</c:formatCode>
                  <c:ptCount val="2"/>
                  <c:pt idx="0">
                    <c:v>0.59740934949086033</c:v>
                  </c:pt>
                  <c:pt idx="1">
                    <c:v>0.625881338986508</c:v>
                  </c:pt>
                </c:numCache>
              </c:numRef>
            </c:plus>
            <c:minus>
              <c:numRef>
                <c:f>'[1]kadar air'!$H$44:$H$45</c:f>
                <c:numCache>
                  <c:formatCode>General</c:formatCode>
                  <c:ptCount val="2"/>
                  <c:pt idx="0">
                    <c:v>0.59740934949086033</c:v>
                  </c:pt>
                  <c:pt idx="1">
                    <c:v>0.625881338986508</c:v>
                  </c:pt>
                </c:numCache>
              </c:numRef>
            </c:minus>
          </c:errBars>
          <c:cat>
            <c:strRef>
              <c:f>'[1]kadar air'!$F$44:$F$45</c:f>
              <c:strCache>
                <c:ptCount val="2"/>
                <c:pt idx="0">
                  <c:v>Daun muda </c:v>
                </c:pt>
                <c:pt idx="1">
                  <c:v>Daun Tua</c:v>
                </c:pt>
              </c:strCache>
            </c:strRef>
          </c:cat>
          <c:val>
            <c:numRef>
              <c:f>'[1]kadar air'!$G$44:$G$45</c:f>
              <c:numCache>
                <c:formatCode>General</c:formatCode>
                <c:ptCount val="2"/>
                <c:pt idx="0">
                  <c:v>8.9683637000995855</c:v>
                </c:pt>
                <c:pt idx="1">
                  <c:v>8.1174439395728175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848064"/>
        <c:axId val="151849984"/>
      </c:barChart>
      <c:catAx>
        <c:axId val="1518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Tingkat Ketuaan Daun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1849984"/>
        <c:crosses val="autoZero"/>
        <c:auto val="1"/>
        <c:lblAlgn val="ctr"/>
        <c:lblOffset val="100"/>
        <c:noMultiLvlLbl val="0"/>
      </c:catAx>
      <c:valAx>
        <c:axId val="151849984"/>
        <c:scaling>
          <c:orientation val="minMax"/>
          <c:max val="1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Kadar air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1848064"/>
        <c:crosses val="autoZero"/>
        <c:crossBetween val="between"/>
        <c:majorUnit val="2"/>
        <c:minorUnit val="4.0000000000000008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1824065311003"/>
          <c:y val="7.4548702245552642E-2"/>
          <c:w val="0.86247060062269754"/>
          <c:h val="0.7188754960132351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5.68720379146919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21,56a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457607433217189E-3"/>
                  <c:y val="-6.31911532385465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20,20a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[1]rendemen!$O$47:$O$48</c:f>
                <c:numCache>
                  <c:formatCode>General</c:formatCode>
                  <c:ptCount val="2"/>
                  <c:pt idx="0">
                    <c:v>1.998005366470387</c:v>
                  </c:pt>
                  <c:pt idx="1">
                    <c:v>2.9487088951180249</c:v>
                  </c:pt>
                </c:numCache>
              </c:numRef>
            </c:plus>
            <c:minus>
              <c:numRef>
                <c:f>[1]rendemen!$O$47:$O$48</c:f>
                <c:numCache>
                  <c:formatCode>General</c:formatCode>
                  <c:ptCount val="2"/>
                  <c:pt idx="0">
                    <c:v>1.998005366470387</c:v>
                  </c:pt>
                  <c:pt idx="1">
                    <c:v>2.9487088951180249</c:v>
                  </c:pt>
                </c:numCache>
              </c:numRef>
            </c:minus>
          </c:errBars>
          <c:cat>
            <c:strRef>
              <c:f>[1]rendemen!$M$47:$M$48</c:f>
              <c:strCache>
                <c:ptCount val="2"/>
                <c:pt idx="0">
                  <c:v>Daun muda </c:v>
                </c:pt>
                <c:pt idx="1">
                  <c:v>Daun Tua</c:v>
                </c:pt>
              </c:strCache>
            </c:strRef>
          </c:cat>
          <c:val>
            <c:numRef>
              <c:f>[1]rendemen!$N$47:$N$48</c:f>
              <c:numCache>
                <c:formatCode>General</c:formatCode>
                <c:ptCount val="2"/>
                <c:pt idx="0">
                  <c:v>21.555000000000003</c:v>
                </c:pt>
                <c:pt idx="1">
                  <c:v>20.204111111111104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00160"/>
        <c:axId val="151902080"/>
      </c:barChart>
      <c:catAx>
        <c:axId val="15190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Tingkat Ketuaan Daun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1902080"/>
        <c:crosses val="autoZero"/>
        <c:auto val="1"/>
        <c:lblAlgn val="ctr"/>
        <c:lblOffset val="100"/>
        <c:noMultiLvlLbl val="0"/>
      </c:catAx>
      <c:valAx>
        <c:axId val="151902080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Rendemen ekstrak 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1900160"/>
        <c:crosses val="autoZero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5.272808847611996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20,80b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995737712273145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18,57c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23,28a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[1]rendemen!$F$46:$F$48</c:f>
                <c:numCache>
                  <c:formatCode>General</c:formatCode>
                  <c:ptCount val="3"/>
                  <c:pt idx="0">
                    <c:v>2.3718141087923992</c:v>
                  </c:pt>
                  <c:pt idx="1">
                    <c:v>1.3138778735737553</c:v>
                  </c:pt>
                  <c:pt idx="2">
                    <c:v>1.1834000873190262</c:v>
                  </c:pt>
                </c:numCache>
              </c:numRef>
            </c:plus>
            <c:minus>
              <c:numRef>
                <c:f>[1]rendemen!$F$46:$F$48</c:f>
                <c:numCache>
                  <c:formatCode>General</c:formatCode>
                  <c:ptCount val="3"/>
                  <c:pt idx="0">
                    <c:v>2.3718141087923992</c:v>
                  </c:pt>
                  <c:pt idx="1">
                    <c:v>1.3138778735737553</c:v>
                  </c:pt>
                  <c:pt idx="2">
                    <c:v>1.1834000873190262</c:v>
                  </c:pt>
                </c:numCache>
              </c:numRef>
            </c:minus>
          </c:errBars>
          <c:cat>
            <c:strRef>
              <c:f>[1]rendemen!$D$46:$D$48</c:f>
              <c:strCache>
                <c:ptCount val="3"/>
                <c:pt idx="0">
                  <c:v>Sinar Matahari</c:v>
                </c:pt>
                <c:pt idx="1">
                  <c:v>Angin</c:v>
                </c:pt>
                <c:pt idx="2">
                  <c:v>Oven</c:v>
                </c:pt>
              </c:strCache>
            </c:strRef>
          </c:cat>
          <c:val>
            <c:numRef>
              <c:f>[1]rendemen!$E$46:$E$48</c:f>
              <c:numCache>
                <c:formatCode>General</c:formatCode>
                <c:ptCount val="3"/>
                <c:pt idx="0">
                  <c:v>20.796166666666654</c:v>
                </c:pt>
                <c:pt idx="1">
                  <c:v>18.565333333333339</c:v>
                </c:pt>
                <c:pt idx="2">
                  <c:v>23.277166666666673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40480"/>
        <c:axId val="151942656"/>
      </c:barChart>
      <c:catAx>
        <c:axId val="15194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Metode Pengeringan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1942656"/>
        <c:crosses val="autoZero"/>
        <c:auto val="1"/>
        <c:lblAlgn val="ctr"/>
        <c:lblOffset val="100"/>
        <c:noMultiLvlLbl val="0"/>
      </c:catAx>
      <c:valAx>
        <c:axId val="151942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Rendemen ekstrak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1940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4373578302712256"/>
                  <c:y val="0.17545129775444795"/>
                </c:manualLayout>
              </c:layout>
              <c:numFmt formatCode="General" sourceLinked="0"/>
            </c:trendlineLbl>
          </c:trendline>
          <c:xVal>
            <c:numRef>
              <c:f>fenol!$A$4:$A$10</c:f>
              <c:numCache>
                <c:formatCode>General</c:formatCode>
                <c:ptCount val="7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150</c:v>
                </c:pt>
                <c:pt idx="6">
                  <c:v>200</c:v>
                </c:pt>
              </c:numCache>
            </c:numRef>
          </c:xVal>
          <c:yVal>
            <c:numRef>
              <c:f>fenol!$B$4:$B$10</c:f>
              <c:numCache>
                <c:formatCode>General</c:formatCode>
                <c:ptCount val="7"/>
                <c:pt idx="0">
                  <c:v>0</c:v>
                </c:pt>
                <c:pt idx="1">
                  <c:v>6.5000000000000002E-2</c:v>
                </c:pt>
                <c:pt idx="2">
                  <c:v>0.123</c:v>
                </c:pt>
                <c:pt idx="3">
                  <c:v>0.188</c:v>
                </c:pt>
                <c:pt idx="4">
                  <c:v>0.23300000000000001</c:v>
                </c:pt>
                <c:pt idx="5">
                  <c:v>0.35699999999999998</c:v>
                </c:pt>
                <c:pt idx="6">
                  <c:v>0.46600000000000003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37632"/>
        <c:axId val="152117248"/>
      </c:scatterChart>
      <c:valAx>
        <c:axId val="1520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117248"/>
        <c:crosses val="autoZero"/>
        <c:crossBetween val="midCat"/>
      </c:valAx>
      <c:valAx>
        <c:axId val="152117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037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fenol!$C$36</c:f>
              <c:strCache>
                <c:ptCount val="1"/>
                <c:pt idx="0">
                  <c:v>Daun Muda</c:v>
                </c:pt>
              </c:strCache>
            </c:strRef>
          </c:tx>
          <c:spPr>
            <a:pattFill prst="shingle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4,42c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2,50e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5,20b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fenol!$C$40:$C$42</c:f>
                <c:numCache>
                  <c:formatCode>General</c:formatCode>
                  <c:ptCount val="3"/>
                  <c:pt idx="0">
                    <c:v>0.1436349539631627</c:v>
                  </c:pt>
                  <c:pt idx="1">
                    <c:v>3.513308032799449E-2</c:v>
                  </c:pt>
                  <c:pt idx="2">
                    <c:v>0.21940601632589657</c:v>
                  </c:pt>
                </c:numCache>
              </c:numRef>
            </c:plus>
            <c:minus>
              <c:numRef>
                <c:f>fenol!$C$40:$C$42</c:f>
                <c:numCache>
                  <c:formatCode>General</c:formatCode>
                  <c:ptCount val="3"/>
                  <c:pt idx="0">
                    <c:v>0.1436349539631627</c:v>
                  </c:pt>
                  <c:pt idx="1">
                    <c:v>3.513308032799449E-2</c:v>
                  </c:pt>
                  <c:pt idx="2">
                    <c:v>0.21940601632589657</c:v>
                  </c:pt>
                </c:numCache>
              </c:numRef>
            </c:minus>
          </c:errBars>
          <c:cat>
            <c:strRef>
              <c:f>fenol!$B$37:$B$39</c:f>
              <c:strCache>
                <c:ptCount val="3"/>
                <c:pt idx="0">
                  <c:v>Sinar Matahari</c:v>
                </c:pt>
                <c:pt idx="1">
                  <c:v>Angin</c:v>
                </c:pt>
                <c:pt idx="2">
                  <c:v>Oven</c:v>
                </c:pt>
              </c:strCache>
            </c:strRef>
          </c:cat>
          <c:val>
            <c:numRef>
              <c:f>fenol!$C$37:$C$39</c:f>
              <c:numCache>
                <c:formatCode>0.00</c:formatCode>
                <c:ptCount val="3"/>
                <c:pt idx="0">
                  <c:v>4.4160000000000004</c:v>
                </c:pt>
                <c:pt idx="1">
                  <c:v>2.499333333333333</c:v>
                </c:pt>
                <c:pt idx="2">
                  <c:v>5.1980000000000004</c:v>
                </c:pt>
              </c:numCache>
            </c:numRef>
          </c:val>
        </c:ser>
        <c:ser>
          <c:idx val="1"/>
          <c:order val="1"/>
          <c:tx>
            <c:strRef>
              <c:f>fenol!$D$36</c:f>
              <c:strCache>
                <c:ptCount val="1"/>
                <c:pt idx="0">
                  <c:v>Daun Tua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5,13b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3,21d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6,42a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fenol!$D$40:$D$42</c:f>
                <c:numCache>
                  <c:formatCode>General</c:formatCode>
                  <c:ptCount val="3"/>
                  <c:pt idx="0">
                    <c:v>6.085228015448526E-2</c:v>
                  </c:pt>
                  <c:pt idx="1">
                    <c:v>6.6395280956806052E-2</c:v>
                  </c:pt>
                  <c:pt idx="2">
                    <c:v>8.0773345438536606E-2</c:v>
                  </c:pt>
                </c:numCache>
              </c:numRef>
            </c:plus>
            <c:minus>
              <c:numRef>
                <c:f>fenol!$D$40:$D$42</c:f>
                <c:numCache>
                  <c:formatCode>General</c:formatCode>
                  <c:ptCount val="3"/>
                  <c:pt idx="0">
                    <c:v>6.085228015448526E-2</c:v>
                  </c:pt>
                  <c:pt idx="1">
                    <c:v>6.6395280956806052E-2</c:v>
                  </c:pt>
                  <c:pt idx="2">
                    <c:v>8.0773345438536606E-2</c:v>
                  </c:pt>
                </c:numCache>
              </c:numRef>
            </c:minus>
          </c:errBars>
          <c:cat>
            <c:strRef>
              <c:f>fenol!$B$37:$B$39</c:f>
              <c:strCache>
                <c:ptCount val="3"/>
                <c:pt idx="0">
                  <c:v>Sinar Matahari</c:v>
                </c:pt>
                <c:pt idx="1">
                  <c:v>Angin</c:v>
                </c:pt>
                <c:pt idx="2">
                  <c:v>Oven</c:v>
                </c:pt>
              </c:strCache>
            </c:strRef>
          </c:cat>
          <c:val>
            <c:numRef>
              <c:f>fenol!$D$37:$D$39</c:f>
              <c:numCache>
                <c:formatCode>0.00</c:formatCode>
                <c:ptCount val="3"/>
                <c:pt idx="0">
                  <c:v>5.1290000000000013</c:v>
                </c:pt>
                <c:pt idx="1">
                  <c:v>3.2123333333333335</c:v>
                </c:pt>
                <c:pt idx="2">
                  <c:v>6.4246666666666661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135168"/>
        <c:axId val="152137088"/>
      </c:barChart>
      <c:catAx>
        <c:axId val="15213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Metode Pengeringan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2137088"/>
        <c:crosses val="autoZero"/>
        <c:auto val="1"/>
        <c:lblAlgn val="ctr"/>
        <c:lblOffset val="100"/>
        <c:noMultiLvlLbl val="0"/>
      </c:catAx>
      <c:valAx>
        <c:axId val="1521370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Fenol (mg/100 g bahan)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2135168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5784339457567832"/>
                  <c:y val="4.1192038495188099E-2"/>
                </c:manualLayout>
              </c:layout>
              <c:numFmt formatCode="General" sourceLinked="0"/>
            </c:trendlineLbl>
          </c:trendline>
          <c:xVal>
            <c:numRef>
              <c:f>'standar quercetin'!$A$4:$A$11</c:f>
              <c:numCache>
                <c:formatCode>General</c:formatCode>
                <c:ptCount val="8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</c:numCache>
            </c:numRef>
          </c:xVal>
          <c:yVal>
            <c:numRef>
              <c:f>'standar quercetin'!$B$4:$B$11</c:f>
              <c:numCache>
                <c:formatCode>General</c:formatCode>
                <c:ptCount val="8"/>
                <c:pt idx="0">
                  <c:v>0.123</c:v>
                </c:pt>
                <c:pt idx="1">
                  <c:v>0.188</c:v>
                </c:pt>
                <c:pt idx="2">
                  <c:v>0.251</c:v>
                </c:pt>
                <c:pt idx="3">
                  <c:v>0.317</c:v>
                </c:pt>
                <c:pt idx="4">
                  <c:v>0.376</c:v>
                </c:pt>
                <c:pt idx="5">
                  <c:v>0.441</c:v>
                </c:pt>
                <c:pt idx="6">
                  <c:v>0.52600000000000002</c:v>
                </c:pt>
                <c:pt idx="7">
                  <c:v>0.58899999999999997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380160"/>
        <c:axId val="152381696"/>
      </c:scatterChart>
      <c:valAx>
        <c:axId val="15238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381696"/>
        <c:crosses val="autoZero"/>
        <c:crossBetween val="midCat"/>
      </c:valAx>
      <c:valAx>
        <c:axId val="15238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380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flavonoid!$C$40</c:f>
              <c:strCache>
                <c:ptCount val="1"/>
                <c:pt idx="0">
                  <c:v>Daun Muda</c:v>
                </c:pt>
              </c:strCache>
            </c:strRef>
          </c:tx>
          <c:spPr>
            <a:pattFill prst="shingle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7,89d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6,81e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66666666666666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8,23cd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flavonoid!$C$44:$C$46</c:f>
                <c:numCache>
                  <c:formatCode>General</c:formatCode>
                  <c:ptCount val="3"/>
                  <c:pt idx="0">
                    <c:v>0.21607714671693889</c:v>
                  </c:pt>
                  <c:pt idx="1">
                    <c:v>0.35307978324074918</c:v>
                  </c:pt>
                  <c:pt idx="2">
                    <c:v>0.32762376796156423</c:v>
                  </c:pt>
                </c:numCache>
              </c:numRef>
            </c:plus>
            <c:minus>
              <c:numRef>
                <c:f>flavonoid!$C$44:$C$46</c:f>
                <c:numCache>
                  <c:formatCode>General</c:formatCode>
                  <c:ptCount val="3"/>
                  <c:pt idx="0">
                    <c:v>0.21607714671693889</c:v>
                  </c:pt>
                  <c:pt idx="1">
                    <c:v>0.35307978324074918</c:v>
                  </c:pt>
                  <c:pt idx="2">
                    <c:v>0.32762376796156423</c:v>
                  </c:pt>
                </c:numCache>
              </c:numRef>
            </c:minus>
          </c:errBars>
          <c:cat>
            <c:strRef>
              <c:f>flavonoid!$B$41:$B$43</c:f>
              <c:strCache>
                <c:ptCount val="3"/>
                <c:pt idx="0">
                  <c:v>Sinar Matahari</c:v>
                </c:pt>
                <c:pt idx="1">
                  <c:v>Angin</c:v>
                </c:pt>
                <c:pt idx="2">
                  <c:v>Oven</c:v>
                </c:pt>
              </c:strCache>
            </c:strRef>
          </c:cat>
          <c:val>
            <c:numRef>
              <c:f>flavonoid!$C$41:$C$43</c:f>
              <c:numCache>
                <c:formatCode>0.00</c:formatCode>
                <c:ptCount val="3"/>
                <c:pt idx="0">
                  <c:v>7.8913333333333346</c:v>
                </c:pt>
                <c:pt idx="1">
                  <c:v>6.8146666666666667</c:v>
                </c:pt>
                <c:pt idx="2">
                  <c:v>8.2333333333333343</c:v>
                </c:pt>
              </c:numCache>
            </c:numRef>
          </c:val>
        </c:ser>
        <c:ser>
          <c:idx val="1"/>
          <c:order val="1"/>
          <c:tx>
            <c:strRef>
              <c:f>flavonoid!$D$40</c:f>
              <c:strCache>
                <c:ptCount val="1"/>
                <c:pt idx="0">
                  <c:v>Daun Tua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10,84b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8,80c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12,07a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flavonoid!$D$44:$D$46</c:f>
                <c:numCache>
                  <c:formatCode>General</c:formatCode>
                  <c:ptCount val="3"/>
                  <c:pt idx="0">
                    <c:v>0.21607714671693637</c:v>
                  </c:pt>
                  <c:pt idx="1">
                    <c:v>0.15357517160443893</c:v>
                  </c:pt>
                  <c:pt idx="2">
                    <c:v>0.17958099379759931</c:v>
                  </c:pt>
                </c:numCache>
              </c:numRef>
            </c:plus>
            <c:minus>
              <c:numRef>
                <c:f>flavonoid!$D$44:$D$46</c:f>
                <c:numCache>
                  <c:formatCode>General</c:formatCode>
                  <c:ptCount val="3"/>
                  <c:pt idx="0">
                    <c:v>0.21607714671693637</c:v>
                  </c:pt>
                  <c:pt idx="1">
                    <c:v>0.15357517160443893</c:v>
                  </c:pt>
                  <c:pt idx="2">
                    <c:v>0.17958099379759931</c:v>
                  </c:pt>
                </c:numCache>
              </c:numRef>
            </c:minus>
          </c:errBars>
          <c:cat>
            <c:strRef>
              <c:f>flavonoid!$B$41:$B$43</c:f>
              <c:strCache>
                <c:ptCount val="3"/>
                <c:pt idx="0">
                  <c:v>Sinar Matahari</c:v>
                </c:pt>
                <c:pt idx="1">
                  <c:v>Angin</c:v>
                </c:pt>
                <c:pt idx="2">
                  <c:v>Oven</c:v>
                </c:pt>
              </c:strCache>
            </c:strRef>
          </c:cat>
          <c:val>
            <c:numRef>
              <c:f>flavonoid!$D$41:$D$43</c:f>
              <c:numCache>
                <c:formatCode>0.00</c:formatCode>
                <c:ptCount val="3"/>
                <c:pt idx="0">
                  <c:v>10.842666666666668</c:v>
                </c:pt>
                <c:pt idx="1">
                  <c:v>8.8033333333333328</c:v>
                </c:pt>
                <c:pt idx="2">
                  <c:v>12.071333333333333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28544"/>
        <c:axId val="152430464"/>
      </c:barChart>
      <c:catAx>
        <c:axId val="15242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Metode Pengeringan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2430464"/>
        <c:crosses val="autoZero"/>
        <c:auto val="1"/>
        <c:lblAlgn val="ctr"/>
        <c:lblOffset val="100"/>
        <c:noMultiLvlLbl val="0"/>
      </c:catAx>
      <c:valAx>
        <c:axId val="1524304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Flavonoid (mg/100g bahan)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crossAx val="152428544"/>
        <c:crosses val="autoZero"/>
        <c:crossBetween val="between"/>
      </c:valAx>
      <c:spPr>
        <a:solidFill>
          <a:schemeClr val="bg1"/>
        </a:solidFill>
      </c:spPr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numFmt formatCode="#,##0.0000" sourceLinked="0"/>
            </c:trendlineLbl>
          </c:trendline>
          <c:xVal>
            <c:numRef>
              <c:f>tanin!$H$4:$H$8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</c:numCache>
            </c:numRef>
          </c:xVal>
          <c:yVal>
            <c:numRef>
              <c:f>tanin!$I$4:$I$8</c:f>
              <c:numCache>
                <c:formatCode>General</c:formatCode>
                <c:ptCount val="5"/>
                <c:pt idx="0">
                  <c:v>0</c:v>
                </c:pt>
                <c:pt idx="1">
                  <c:v>3.5999999999999997E-2</c:v>
                </c:pt>
                <c:pt idx="2">
                  <c:v>6.7000000000000004E-2</c:v>
                </c:pt>
                <c:pt idx="3">
                  <c:v>0.104</c:v>
                </c:pt>
                <c:pt idx="4">
                  <c:v>0.13600000000000001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80768"/>
        <c:axId val="159531776"/>
      </c:scatterChart>
      <c:valAx>
        <c:axId val="15248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531776"/>
        <c:crosses val="autoZero"/>
        <c:crossBetween val="midCat"/>
      </c:valAx>
      <c:valAx>
        <c:axId val="159531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480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tanin!$D$42</c:f>
              <c:strCache>
                <c:ptCount val="1"/>
                <c:pt idx="0">
                  <c:v>Daun Muda</c:v>
                </c:pt>
              </c:strCache>
            </c:strRef>
          </c:tx>
          <c:spPr>
            <a:pattFill prst="shingle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0,70d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0,48e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555555555555558E-3"/>
                  <c:y val="-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0,86cd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tanin!$D$46:$D$48</c:f>
                <c:numCache>
                  <c:formatCode>General</c:formatCode>
                  <c:ptCount val="3"/>
                  <c:pt idx="0">
                    <c:v>8.247860988423221E-2</c:v>
                  </c:pt>
                  <c:pt idx="1">
                    <c:v>4.1239304942116105E-2</c:v>
                  </c:pt>
                  <c:pt idx="2">
                    <c:v>0.10910894511799701</c:v>
                  </c:pt>
                </c:numCache>
              </c:numRef>
            </c:plus>
            <c:minus>
              <c:numRef>
                <c:f>tanin!$D$46:$D$48</c:f>
                <c:numCache>
                  <c:formatCode>General</c:formatCode>
                  <c:ptCount val="3"/>
                  <c:pt idx="0">
                    <c:v>8.247860988423221E-2</c:v>
                  </c:pt>
                  <c:pt idx="1">
                    <c:v>4.1239304942116105E-2</c:v>
                  </c:pt>
                  <c:pt idx="2">
                    <c:v>0.10910894511799701</c:v>
                  </c:pt>
                </c:numCache>
              </c:numRef>
            </c:minus>
          </c:errBars>
          <c:cat>
            <c:strRef>
              <c:f>tanin!$C$43:$C$45</c:f>
              <c:strCache>
                <c:ptCount val="3"/>
                <c:pt idx="0">
                  <c:v>Sinar Matahari</c:v>
                </c:pt>
                <c:pt idx="1">
                  <c:v>Angin</c:v>
                </c:pt>
                <c:pt idx="2">
                  <c:v>Oven</c:v>
                </c:pt>
              </c:strCache>
            </c:strRef>
          </c:cat>
          <c:val>
            <c:numRef>
              <c:f>tanin!$D$43:$D$45</c:f>
              <c:numCache>
                <c:formatCode>0.00</c:formatCode>
                <c:ptCount val="3"/>
                <c:pt idx="0">
                  <c:v>0.6952380952380951</c:v>
                </c:pt>
                <c:pt idx="1">
                  <c:v>0.48095238095238102</c:v>
                </c:pt>
                <c:pt idx="2">
                  <c:v>0.86190476190476184</c:v>
                </c:pt>
              </c:numCache>
            </c:numRef>
          </c:val>
        </c:ser>
        <c:ser>
          <c:idx val="1"/>
          <c:order val="1"/>
          <c:tx>
            <c:strRef>
              <c:f>tanin!$E$42</c:f>
              <c:strCache>
                <c:ptCount val="1"/>
                <c:pt idx="0">
                  <c:v>Daun Tua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1,62b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925337632079971E-17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0,89c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3.24074074074074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2,48a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tanin!$E$46:$E$48</c:f>
                <c:numCache>
                  <c:formatCode>General</c:formatCode>
                  <c:ptCount val="3"/>
                  <c:pt idx="0">
                    <c:v>0.10910894511799639</c:v>
                  </c:pt>
                  <c:pt idx="1">
                    <c:v>0.12371791482634957</c:v>
                  </c:pt>
                  <c:pt idx="2">
                    <c:v>0.17975796274454167</c:v>
                  </c:pt>
                </c:numCache>
              </c:numRef>
            </c:plus>
            <c:minus>
              <c:numRef>
                <c:f>tanin!$E$46:$E$48</c:f>
                <c:numCache>
                  <c:formatCode>General</c:formatCode>
                  <c:ptCount val="3"/>
                  <c:pt idx="0">
                    <c:v>0.10910894511799639</c:v>
                  </c:pt>
                  <c:pt idx="1">
                    <c:v>0.12371791482634957</c:v>
                  </c:pt>
                  <c:pt idx="2">
                    <c:v>0.17975796274454167</c:v>
                  </c:pt>
                </c:numCache>
              </c:numRef>
            </c:minus>
          </c:errBars>
          <c:cat>
            <c:strRef>
              <c:f>tanin!$C$43:$C$45</c:f>
              <c:strCache>
                <c:ptCount val="3"/>
                <c:pt idx="0">
                  <c:v>Sinar Matahari</c:v>
                </c:pt>
                <c:pt idx="1">
                  <c:v>Angin</c:v>
                </c:pt>
                <c:pt idx="2">
                  <c:v>Oven</c:v>
                </c:pt>
              </c:strCache>
            </c:strRef>
          </c:cat>
          <c:val>
            <c:numRef>
              <c:f>tanin!$E$43:$E$45</c:f>
              <c:numCache>
                <c:formatCode>0.00</c:formatCode>
                <c:ptCount val="3"/>
                <c:pt idx="0">
                  <c:v>1.623809523809524</c:v>
                </c:pt>
                <c:pt idx="1">
                  <c:v>0.88571428571428557</c:v>
                </c:pt>
                <c:pt idx="2">
                  <c:v>2.480952380952381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578368"/>
        <c:axId val="160645504"/>
      </c:barChart>
      <c:catAx>
        <c:axId val="15957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Metode Pengeringan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0645504"/>
        <c:crosses val="autoZero"/>
        <c:auto val="1"/>
        <c:lblAlgn val="ctr"/>
        <c:lblOffset val="100"/>
        <c:noMultiLvlLbl val="0"/>
      </c:catAx>
      <c:valAx>
        <c:axId val="1606455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Tanin (mg/100g bahan)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9578368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'aktivitas antioksidan'!$B$30</c:f>
              <c:strCache>
                <c:ptCount val="1"/>
                <c:pt idx="0">
                  <c:v>Daun Muda</c:v>
                </c:pt>
              </c:strCache>
            </c:strRef>
          </c:tx>
          <c:spPr>
            <a:pattFill prst="shingle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3888888888888911E-2"/>
                  <c:y val="-4.629629629629682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10,90e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88888888888896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7,78f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444444444444445E-2"/>
                  <c:y val="4.62962962962963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13,30d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'aktivitas antioksidan'!$B$34:$B$36</c:f>
                <c:numCache>
                  <c:formatCode>General</c:formatCode>
                  <c:ptCount val="3"/>
                  <c:pt idx="0">
                    <c:v>0.3605622290021076</c:v>
                  </c:pt>
                  <c:pt idx="1">
                    <c:v>0.31549195037684435</c:v>
                  </c:pt>
                  <c:pt idx="2">
                    <c:v>0.32500640116567292</c:v>
                  </c:pt>
                </c:numCache>
              </c:numRef>
            </c:plus>
            <c:minus>
              <c:numRef>
                <c:f>'aktivitas antioksidan'!$B$34:$B$36</c:f>
                <c:numCache>
                  <c:formatCode>General</c:formatCode>
                  <c:ptCount val="3"/>
                  <c:pt idx="0">
                    <c:v>0.3605622290021076</c:v>
                  </c:pt>
                  <c:pt idx="1">
                    <c:v>0.31549195037684435</c:v>
                  </c:pt>
                  <c:pt idx="2">
                    <c:v>0.32500640116567292</c:v>
                  </c:pt>
                </c:numCache>
              </c:numRef>
            </c:minus>
          </c:errBars>
          <c:cat>
            <c:strRef>
              <c:f>'aktivitas antioksidan'!$A$31:$A$33</c:f>
              <c:strCache>
                <c:ptCount val="3"/>
                <c:pt idx="0">
                  <c:v>Sinar Matahari</c:v>
                </c:pt>
                <c:pt idx="1">
                  <c:v>Angin</c:v>
                </c:pt>
                <c:pt idx="2">
                  <c:v>Oven</c:v>
                </c:pt>
              </c:strCache>
            </c:strRef>
          </c:cat>
          <c:val>
            <c:numRef>
              <c:f>'aktivitas antioksidan'!$B$31:$B$33</c:f>
              <c:numCache>
                <c:formatCode>0.00</c:formatCode>
                <c:ptCount val="3"/>
                <c:pt idx="0">
                  <c:v>10.902940411137132</c:v>
                </c:pt>
                <c:pt idx="1">
                  <c:v>7.7803799115274463</c:v>
                </c:pt>
                <c:pt idx="2">
                  <c:v>13.296903460837873</c:v>
                </c:pt>
              </c:numCache>
            </c:numRef>
          </c:val>
        </c:ser>
        <c:ser>
          <c:idx val="1"/>
          <c:order val="1"/>
          <c:tx>
            <c:strRef>
              <c:f>'aktivitas antioksidan'!$C$30</c:f>
              <c:strCache>
                <c:ptCount val="1"/>
                <c:pt idx="0">
                  <c:v>Daun Tua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15,95b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14,49c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19,83a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'aktivitas antioksidan'!$C$34:$C$36</c:f>
                <c:numCache>
                  <c:formatCode>General</c:formatCode>
                  <c:ptCount val="3"/>
                  <c:pt idx="0">
                    <c:v>0.2509406911525649</c:v>
                  </c:pt>
                  <c:pt idx="1">
                    <c:v>0.31549195037684569</c:v>
                  </c:pt>
                  <c:pt idx="2">
                    <c:v>0.35773424628850725</c:v>
                  </c:pt>
                </c:numCache>
              </c:numRef>
            </c:plus>
            <c:minus>
              <c:numRef>
                <c:f>'aktivitas antioksidan'!$C$34:$C$36</c:f>
                <c:numCache>
                  <c:formatCode>General</c:formatCode>
                  <c:ptCount val="3"/>
                  <c:pt idx="0">
                    <c:v>0.2509406911525649</c:v>
                  </c:pt>
                  <c:pt idx="1">
                    <c:v>0.31549195037684569</c:v>
                  </c:pt>
                  <c:pt idx="2">
                    <c:v>0.35773424628850725</c:v>
                  </c:pt>
                </c:numCache>
              </c:numRef>
            </c:minus>
          </c:errBars>
          <c:cat>
            <c:strRef>
              <c:f>'aktivitas antioksidan'!$A$31:$A$33</c:f>
              <c:strCache>
                <c:ptCount val="3"/>
                <c:pt idx="0">
                  <c:v>Sinar Matahari</c:v>
                </c:pt>
                <c:pt idx="1">
                  <c:v>Angin</c:v>
                </c:pt>
                <c:pt idx="2">
                  <c:v>Oven</c:v>
                </c:pt>
              </c:strCache>
            </c:strRef>
          </c:cat>
          <c:val>
            <c:numRef>
              <c:f>'aktivitas antioksidan'!$C$31:$C$33</c:f>
              <c:numCache>
                <c:formatCode>0.00</c:formatCode>
                <c:ptCount val="3"/>
                <c:pt idx="0">
                  <c:v>15.951079885506113</c:v>
                </c:pt>
                <c:pt idx="1">
                  <c:v>14.493884985688259</c:v>
                </c:pt>
                <c:pt idx="2">
                  <c:v>19.828259172521467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76864"/>
        <c:axId val="160695424"/>
      </c:barChart>
      <c:catAx>
        <c:axId val="16067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Metode Pengeringan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0695424"/>
        <c:crosses val="autoZero"/>
        <c:auto val="1"/>
        <c:lblAlgn val="ctr"/>
        <c:lblOffset val="100"/>
        <c:noMultiLvlLbl val="0"/>
      </c:catAx>
      <c:valAx>
        <c:axId val="160695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Penghambatan Radikal DPPH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067686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1226529376135"/>
          <c:y val="0.10371993355902975"/>
          <c:w val="0.84288991520290735"/>
          <c:h val="0.5582390606971230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'aktivitas antioksidan'!$B$38:$B$43</c:f>
              <c:numCache>
                <c:formatCode>General</c:formatCode>
                <c:ptCount val="6"/>
                <c:pt idx="0">
                  <c:v>7.8913333333333346</c:v>
                </c:pt>
                <c:pt idx="1">
                  <c:v>6.8146666666666667</c:v>
                </c:pt>
                <c:pt idx="2">
                  <c:v>8.2333333333333343</c:v>
                </c:pt>
                <c:pt idx="3">
                  <c:v>10.842666666666668</c:v>
                </c:pt>
                <c:pt idx="4">
                  <c:v>8.8033333333333328</c:v>
                </c:pt>
                <c:pt idx="5">
                  <c:v>12.071333333333333</c:v>
                </c:pt>
              </c:numCache>
            </c:numRef>
          </c:xVal>
          <c:yVal>
            <c:numRef>
              <c:f>'aktivitas antioksidan'!$C$38:$C$43</c:f>
              <c:numCache>
                <c:formatCode>General</c:formatCode>
                <c:ptCount val="6"/>
                <c:pt idx="0">
                  <c:v>10.902940411137132</c:v>
                </c:pt>
                <c:pt idx="1">
                  <c:v>7.7803799115274463</c:v>
                </c:pt>
                <c:pt idx="2">
                  <c:v>13.296903460837873</c:v>
                </c:pt>
                <c:pt idx="3">
                  <c:v>15.951079885506113</c:v>
                </c:pt>
                <c:pt idx="4">
                  <c:v>14.493884985688259</c:v>
                </c:pt>
                <c:pt idx="5">
                  <c:v>19.828259172521467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28960"/>
        <c:axId val="160735232"/>
      </c:scatterChart>
      <c:valAx>
        <c:axId val="16072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Flavonoid (mg/g bahan)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0735232"/>
        <c:crosses val="autoZero"/>
        <c:crossBetween val="midCat"/>
      </c:valAx>
      <c:valAx>
        <c:axId val="160735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Aktivitas Antioksidan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07289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'aktivitas antioksidan'!$B$46:$B$51</c:f>
              <c:numCache>
                <c:formatCode>General</c:formatCode>
                <c:ptCount val="6"/>
                <c:pt idx="0">
                  <c:v>0.6952380952380951</c:v>
                </c:pt>
                <c:pt idx="1">
                  <c:v>0.48095238095238102</c:v>
                </c:pt>
                <c:pt idx="2">
                  <c:v>0.86190476190476184</c:v>
                </c:pt>
                <c:pt idx="3">
                  <c:v>1.623809523809524</c:v>
                </c:pt>
                <c:pt idx="4">
                  <c:v>0.88571428571428557</c:v>
                </c:pt>
                <c:pt idx="5">
                  <c:v>2.480952380952381</c:v>
                </c:pt>
              </c:numCache>
            </c:numRef>
          </c:xVal>
          <c:yVal>
            <c:numRef>
              <c:f>'aktivitas antioksidan'!$C$46:$C$51</c:f>
              <c:numCache>
                <c:formatCode>General</c:formatCode>
                <c:ptCount val="6"/>
                <c:pt idx="0">
                  <c:v>10.902940411137132</c:v>
                </c:pt>
                <c:pt idx="1">
                  <c:v>7.7803799115274463</c:v>
                </c:pt>
                <c:pt idx="2">
                  <c:v>13.296903460837873</c:v>
                </c:pt>
                <c:pt idx="3">
                  <c:v>15.951079885506113</c:v>
                </c:pt>
                <c:pt idx="4">
                  <c:v>14.493884985688259</c:v>
                </c:pt>
                <c:pt idx="5">
                  <c:v>19.828259172521467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68384"/>
        <c:axId val="160769920"/>
      </c:scatterChart>
      <c:valAx>
        <c:axId val="16076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769920"/>
        <c:crosses val="autoZero"/>
        <c:crossBetween val="midCat"/>
      </c:valAx>
      <c:valAx>
        <c:axId val="160769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768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'aktivitas antioksidan'!$B$54:$B$59</c:f>
              <c:numCache>
                <c:formatCode>General</c:formatCode>
                <c:ptCount val="6"/>
                <c:pt idx="0">
                  <c:v>4.4160000000000004</c:v>
                </c:pt>
                <c:pt idx="1">
                  <c:v>2.499333333333333</c:v>
                </c:pt>
                <c:pt idx="2">
                  <c:v>5.1980000000000004</c:v>
                </c:pt>
                <c:pt idx="3">
                  <c:v>5.1290000000000013</c:v>
                </c:pt>
                <c:pt idx="4">
                  <c:v>3.2123333333333335</c:v>
                </c:pt>
                <c:pt idx="5">
                  <c:v>6.4246666666666661</c:v>
                </c:pt>
              </c:numCache>
            </c:numRef>
          </c:xVal>
          <c:yVal>
            <c:numRef>
              <c:f>'aktivitas antioksidan'!$C$54:$C$59</c:f>
              <c:numCache>
                <c:formatCode>General</c:formatCode>
                <c:ptCount val="6"/>
                <c:pt idx="0">
                  <c:v>10.902940411137132</c:v>
                </c:pt>
                <c:pt idx="1">
                  <c:v>7.7803799115274463</c:v>
                </c:pt>
                <c:pt idx="2">
                  <c:v>13.296903460837873</c:v>
                </c:pt>
                <c:pt idx="3">
                  <c:v>15.951079885506113</c:v>
                </c:pt>
                <c:pt idx="4">
                  <c:v>14.493884985688259</c:v>
                </c:pt>
                <c:pt idx="5">
                  <c:v>19.828259172521467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009408"/>
        <c:axId val="179010944"/>
      </c:scatterChart>
      <c:valAx>
        <c:axId val="17900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9010944"/>
        <c:crosses val="autoZero"/>
        <c:crossBetween val="midCat"/>
      </c:valAx>
      <c:valAx>
        <c:axId val="17901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900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5784339457567832"/>
                  <c:y val="4.1192038495188099E-2"/>
                </c:manualLayout>
              </c:layout>
              <c:numFmt formatCode="General" sourceLinked="0"/>
            </c:trendlineLbl>
          </c:trendline>
          <c:xVal>
            <c:numRef>
              <c:f>'standar quercetin'!$A$4:$A$11</c:f>
              <c:numCache>
                <c:formatCode>General</c:formatCode>
                <c:ptCount val="8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</c:numCache>
            </c:numRef>
          </c:xVal>
          <c:yVal>
            <c:numRef>
              <c:f>'standar quercetin'!$B$4:$B$11</c:f>
              <c:numCache>
                <c:formatCode>General</c:formatCode>
                <c:ptCount val="8"/>
                <c:pt idx="0">
                  <c:v>0.123</c:v>
                </c:pt>
                <c:pt idx="1">
                  <c:v>0.188</c:v>
                </c:pt>
                <c:pt idx="2">
                  <c:v>0.251</c:v>
                </c:pt>
                <c:pt idx="3">
                  <c:v>0.317</c:v>
                </c:pt>
                <c:pt idx="4">
                  <c:v>0.376</c:v>
                </c:pt>
                <c:pt idx="5">
                  <c:v>0.441</c:v>
                </c:pt>
                <c:pt idx="6">
                  <c:v>0.52600000000000002</c:v>
                </c:pt>
                <c:pt idx="7">
                  <c:v>0.58899999999999997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321088"/>
        <c:axId val="179347456"/>
      </c:scatterChart>
      <c:valAx>
        <c:axId val="17932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9347456"/>
        <c:crosses val="autoZero"/>
        <c:crossBetween val="midCat"/>
      </c:valAx>
      <c:valAx>
        <c:axId val="1793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9321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23</xdr:row>
      <xdr:rowOff>0</xdr:rowOff>
    </xdr:from>
    <xdr:to>
      <xdr:col>14</xdr:col>
      <xdr:colOff>114300</xdr:colOff>
      <xdr:row>33</xdr:row>
      <xdr:rowOff>161925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</xdr:row>
      <xdr:rowOff>0</xdr:rowOff>
    </xdr:from>
    <xdr:to>
      <xdr:col>11</xdr:col>
      <xdr:colOff>200025</xdr:colOff>
      <xdr:row>47</xdr:row>
      <xdr:rowOff>9525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952499</xdr:colOff>
      <xdr:row>22</xdr:row>
      <xdr:rowOff>152400</xdr:rowOff>
    </xdr:from>
    <xdr:to>
      <xdr:col>13</xdr:col>
      <xdr:colOff>352425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</xdr:row>
      <xdr:rowOff>0</xdr:rowOff>
    </xdr:from>
    <xdr:to>
      <xdr:col>10</xdr:col>
      <xdr:colOff>28575</xdr:colOff>
      <xdr:row>46</xdr:row>
      <xdr:rowOff>133350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1</xdr:row>
      <xdr:rowOff>123825</xdr:rowOff>
    </xdr:from>
    <xdr:to>
      <xdr:col>11</xdr:col>
      <xdr:colOff>66675</xdr:colOff>
      <xdr:row>16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27</xdr:row>
      <xdr:rowOff>161925</xdr:rowOff>
    </xdr:from>
    <xdr:to>
      <xdr:col>14</xdr:col>
      <xdr:colOff>114300</xdr:colOff>
      <xdr:row>42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</xdr:row>
      <xdr:rowOff>123825</xdr:rowOff>
    </xdr:from>
    <xdr:to>
      <xdr:col>16</xdr:col>
      <xdr:colOff>0</xdr:colOff>
      <xdr:row>17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190500</xdr:colOff>
      <xdr:row>32</xdr:row>
      <xdr:rowOff>104775</xdr:rowOff>
    </xdr:from>
    <xdr:to>
      <xdr:col>13</xdr:col>
      <xdr:colOff>495300</xdr:colOff>
      <xdr:row>46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5</xdr:row>
      <xdr:rowOff>104775</xdr:rowOff>
    </xdr:from>
    <xdr:to>
      <xdr:col>12</xdr:col>
      <xdr:colOff>361950</xdr:colOff>
      <xdr:row>19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33</xdr:row>
      <xdr:rowOff>133350</xdr:rowOff>
    </xdr:from>
    <xdr:to>
      <xdr:col>14</xdr:col>
      <xdr:colOff>390525</xdr:colOff>
      <xdr:row>48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23</xdr:row>
      <xdr:rowOff>9525</xdr:rowOff>
    </xdr:from>
    <xdr:to>
      <xdr:col>13</xdr:col>
      <xdr:colOff>180975</xdr:colOff>
      <xdr:row>37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36</xdr:row>
      <xdr:rowOff>85724</xdr:rowOff>
    </xdr:from>
    <xdr:to>
      <xdr:col>11</xdr:col>
      <xdr:colOff>523875</xdr:colOff>
      <xdr:row>46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266700</xdr:colOff>
      <xdr:row>45</xdr:row>
      <xdr:rowOff>66675</xdr:rowOff>
    </xdr:from>
    <xdr:to>
      <xdr:col>10</xdr:col>
      <xdr:colOff>409575</xdr:colOff>
      <xdr:row>52</xdr:row>
      <xdr:rowOff>61911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266700</xdr:colOff>
      <xdr:row>54</xdr:row>
      <xdr:rowOff>28574</xdr:rowOff>
    </xdr:from>
    <xdr:to>
      <xdr:col>9</xdr:col>
      <xdr:colOff>571500</xdr:colOff>
      <xdr:row>60</xdr:row>
      <xdr:rowOff>61911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123825</xdr:rowOff>
    </xdr:from>
    <xdr:to>
      <xdr:col>11</xdr:col>
      <xdr:colOff>0</xdr:colOff>
      <xdr:row>17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ELITIAN/Alpukat/2016-HB/Data%20Penelitian%20HB%202016/Tahap%20I/ANOVA%20tahap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dar air"/>
      <sheetName val="rendemen"/>
      <sheetName val="tanin"/>
      <sheetName val="Aktv Antioksidan"/>
      <sheetName val="Flavonoid"/>
      <sheetName val="revisi data fenol"/>
      <sheetName val="Fenol"/>
      <sheetName val="Sheet2"/>
      <sheetName val="Sheet3"/>
    </sheetNames>
    <sheetDataSet>
      <sheetData sheetId="0">
        <row r="44">
          <cell r="F44" t="str">
            <v xml:space="preserve">Daun muda </v>
          </cell>
          <cell r="G44">
            <v>8.9683637000995855</v>
          </cell>
          <cell r="H44">
            <v>0.59740934949086033</v>
          </cell>
        </row>
        <row r="45">
          <cell r="F45" t="str">
            <v>Daun Tua</v>
          </cell>
          <cell r="G45">
            <v>8.1174439395728175</v>
          </cell>
          <cell r="H45">
            <v>0.625881338986508</v>
          </cell>
        </row>
        <row r="48">
          <cell r="G48" t="str">
            <v>Sinar Matahari</v>
          </cell>
          <cell r="H48">
            <v>8.19946160480157</v>
          </cell>
          <cell r="I48">
            <v>0.32695913942670812</v>
          </cell>
        </row>
        <row r="49">
          <cell r="G49" t="str">
            <v>Angin</v>
          </cell>
          <cell r="H49">
            <v>9.2848500638619651</v>
          </cell>
          <cell r="I49">
            <v>0.47454341671636435</v>
          </cell>
        </row>
        <row r="50">
          <cell r="G50" t="str">
            <v>Oven</v>
          </cell>
          <cell r="H50">
            <v>8.1443997908450712</v>
          </cell>
          <cell r="I50">
            <v>0.72434396364584264</v>
          </cell>
        </row>
      </sheetData>
      <sheetData sheetId="1">
        <row r="46">
          <cell r="D46" t="str">
            <v>Sinar Matahari</v>
          </cell>
          <cell r="E46">
            <v>20.796166666666654</v>
          </cell>
          <cell r="F46">
            <v>2.3718141087923992</v>
          </cell>
        </row>
        <row r="47">
          <cell r="D47" t="str">
            <v>Angin</v>
          </cell>
          <cell r="E47">
            <v>18.565333333333339</v>
          </cell>
          <cell r="F47">
            <v>1.3138778735737553</v>
          </cell>
          <cell r="M47" t="str">
            <v xml:space="preserve">Daun muda </v>
          </cell>
          <cell r="N47">
            <v>21.555000000000003</v>
          </cell>
          <cell r="O47">
            <v>1.998005366470387</v>
          </cell>
        </row>
        <row r="48">
          <cell r="D48" t="str">
            <v>Oven</v>
          </cell>
          <cell r="E48">
            <v>23.277166666666673</v>
          </cell>
          <cell r="F48">
            <v>1.1834000873190262</v>
          </cell>
          <cell r="M48" t="str">
            <v>Daun Tua</v>
          </cell>
          <cell r="N48">
            <v>20.204111111111104</v>
          </cell>
          <cell r="O48">
            <v>2.9487088951180249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8" workbookViewId="0">
      <selection activeCell="M37" sqref="M37"/>
    </sheetView>
  </sheetViews>
  <sheetFormatPr defaultRowHeight="15" x14ac:dyDescent="0.25"/>
  <cols>
    <col min="3" max="4" width="9.28515625" customWidth="1"/>
    <col min="5" max="5" width="11.28515625" customWidth="1"/>
  </cols>
  <sheetData>
    <row r="1" spans="1:5" x14ac:dyDescent="0.25">
      <c r="A1" s="1" t="s">
        <v>0</v>
      </c>
      <c r="B1" s="1" t="s">
        <v>7</v>
      </c>
      <c r="C1" t="s">
        <v>14</v>
      </c>
      <c r="D1" t="s">
        <v>15</v>
      </c>
      <c r="E1" t="s">
        <v>13</v>
      </c>
    </row>
    <row r="2" spans="1:5" x14ac:dyDescent="0.25">
      <c r="A2" s="1" t="s">
        <v>1</v>
      </c>
      <c r="B2" s="1">
        <v>1</v>
      </c>
      <c r="C2">
        <v>1.0016</v>
      </c>
      <c r="D2">
        <v>0.91759999999999997</v>
      </c>
      <c r="E2" s="2">
        <f>((C2-D2)/C2)*100</f>
        <v>8.3865814696485703</v>
      </c>
    </row>
    <row r="3" spans="1:5" x14ac:dyDescent="0.25">
      <c r="A3" s="1"/>
      <c r="B3" s="1">
        <v>2</v>
      </c>
      <c r="C3">
        <v>1.0026999999999999</v>
      </c>
      <c r="D3">
        <v>0.91749999999999998</v>
      </c>
      <c r="E3" s="2">
        <f t="shared" ref="E3:E19" si="0">((C3-D3)/C3)*100</f>
        <v>8.4970579435524041</v>
      </c>
    </row>
    <row r="4" spans="1:5" x14ac:dyDescent="0.25">
      <c r="A4" s="1"/>
      <c r="B4" s="1">
        <v>3</v>
      </c>
      <c r="C4">
        <v>1.0005999999999999</v>
      </c>
      <c r="D4">
        <v>0.91479999999999995</v>
      </c>
      <c r="E4" s="2">
        <f t="shared" si="0"/>
        <v>8.5748550869478297</v>
      </c>
    </row>
    <row r="5" spans="1:5" x14ac:dyDescent="0.25">
      <c r="A5" s="1" t="s">
        <v>2</v>
      </c>
      <c r="B5" s="1">
        <v>1</v>
      </c>
      <c r="C5">
        <v>1.0025999999999999</v>
      </c>
      <c r="D5">
        <v>0.90810000000000002</v>
      </c>
      <c r="E5" s="2">
        <f t="shared" si="0"/>
        <v>9.425493716337515</v>
      </c>
    </row>
    <row r="6" spans="1:5" x14ac:dyDescent="0.25">
      <c r="A6" s="1"/>
      <c r="B6" s="1">
        <v>2</v>
      </c>
      <c r="C6">
        <v>1.0005999999999999</v>
      </c>
      <c r="D6">
        <v>0.9</v>
      </c>
      <c r="E6" s="2">
        <f t="shared" si="0"/>
        <v>10.053967619428335</v>
      </c>
    </row>
    <row r="7" spans="1:5" x14ac:dyDescent="0.25">
      <c r="A7" s="1"/>
      <c r="B7" s="1">
        <v>3</v>
      </c>
      <c r="C7">
        <v>1.0019</v>
      </c>
      <c r="D7">
        <v>0.90649999999999997</v>
      </c>
      <c r="E7" s="2">
        <f t="shared" si="0"/>
        <v>9.5219083740892341</v>
      </c>
    </row>
    <row r="8" spans="1:5" x14ac:dyDescent="0.25">
      <c r="A8" s="1" t="s">
        <v>3</v>
      </c>
      <c r="B8" s="1">
        <v>1</v>
      </c>
      <c r="C8">
        <v>1.0013000000000001</v>
      </c>
      <c r="D8">
        <v>0.91390000000000005</v>
      </c>
      <c r="E8" s="2">
        <f t="shared" si="0"/>
        <v>8.7286527514231516</v>
      </c>
    </row>
    <row r="9" spans="1:5" x14ac:dyDescent="0.25">
      <c r="A9" s="1"/>
      <c r="B9" s="1">
        <v>2</v>
      </c>
      <c r="C9">
        <v>1.0007999999999999</v>
      </c>
      <c r="D9">
        <v>0.91700000000000004</v>
      </c>
      <c r="E9" s="2">
        <f t="shared" si="0"/>
        <v>8.3733013589128582</v>
      </c>
    </row>
    <row r="10" spans="1:5" x14ac:dyDescent="0.25">
      <c r="A10" s="1"/>
      <c r="B10" s="1">
        <v>3</v>
      </c>
      <c r="C10">
        <v>1.0028999999999999</v>
      </c>
      <c r="D10">
        <v>0.91110000000000002</v>
      </c>
      <c r="E10" s="2">
        <f t="shared" si="0"/>
        <v>9.1534549805563756</v>
      </c>
    </row>
    <row r="11" spans="1:5" x14ac:dyDescent="0.25">
      <c r="A11" s="1" t="s">
        <v>4</v>
      </c>
      <c r="B11" s="1">
        <v>1</v>
      </c>
      <c r="C11">
        <v>1.0028999999999999</v>
      </c>
      <c r="D11">
        <v>0.92469999999999997</v>
      </c>
      <c r="E11" s="2">
        <f t="shared" si="0"/>
        <v>7.797387576029509</v>
      </c>
    </row>
    <row r="12" spans="1:5" x14ac:dyDescent="0.25">
      <c r="A12" s="1"/>
      <c r="B12" s="1">
        <v>2</v>
      </c>
      <c r="C12">
        <v>1.0009999999999999</v>
      </c>
      <c r="D12">
        <v>0.92079999999999995</v>
      </c>
      <c r="E12" s="2">
        <f t="shared" si="0"/>
        <v>8.0119880119880076</v>
      </c>
    </row>
    <row r="13" spans="1:5" x14ac:dyDescent="0.25">
      <c r="A13" s="1"/>
      <c r="B13" s="1">
        <v>3</v>
      </c>
      <c r="C13">
        <v>1.0014000000000001</v>
      </c>
      <c r="D13">
        <v>0.92200000000000004</v>
      </c>
      <c r="E13" s="2">
        <f t="shared" si="0"/>
        <v>7.9288995406431013</v>
      </c>
    </row>
    <row r="14" spans="1:5" x14ac:dyDescent="0.25">
      <c r="A14" s="1" t="s">
        <v>5</v>
      </c>
      <c r="B14" s="1">
        <v>1</v>
      </c>
      <c r="C14">
        <v>1.0024999999999999</v>
      </c>
      <c r="D14">
        <v>0.91320000000000001</v>
      </c>
      <c r="E14" s="2">
        <f t="shared" si="0"/>
        <v>8.9077306733167028</v>
      </c>
    </row>
    <row r="15" spans="1:5" x14ac:dyDescent="0.25">
      <c r="A15" s="1"/>
      <c r="B15" s="1">
        <v>2</v>
      </c>
      <c r="C15">
        <v>1.0023</v>
      </c>
      <c r="D15">
        <v>0.98560000000000003</v>
      </c>
      <c r="E15" s="2">
        <f t="shared" si="0"/>
        <v>1.6661678140277298</v>
      </c>
    </row>
    <row r="16" spans="1:5" x14ac:dyDescent="0.25">
      <c r="A16" s="1"/>
      <c r="B16" s="1">
        <v>3</v>
      </c>
      <c r="C16">
        <v>1.0028999999999999</v>
      </c>
      <c r="D16">
        <v>0.82220000000000004</v>
      </c>
      <c r="E16" s="2">
        <f>((C16-D16)/C16)*100</f>
        <v>18.017748529265116</v>
      </c>
    </row>
    <row r="17" spans="1:8" x14ac:dyDescent="0.25">
      <c r="A17" s="1" t="s">
        <v>6</v>
      </c>
      <c r="B17" s="1">
        <v>1</v>
      </c>
      <c r="C17">
        <v>1.0061</v>
      </c>
      <c r="D17">
        <v>0.93210000000000004</v>
      </c>
      <c r="E17" s="2">
        <f t="shared" si="0"/>
        <v>7.3551336845243966</v>
      </c>
    </row>
    <row r="18" spans="1:8" x14ac:dyDescent="0.25">
      <c r="A18" s="1"/>
      <c r="B18" s="1">
        <v>2</v>
      </c>
      <c r="C18">
        <v>1.0007999999999999</v>
      </c>
      <c r="D18">
        <v>0.92279999999999995</v>
      </c>
      <c r="E18" s="2">
        <f t="shared" si="0"/>
        <v>7.7937649880095883</v>
      </c>
    </row>
    <row r="19" spans="1:8" x14ac:dyDescent="0.25">
      <c r="A19" s="1"/>
      <c r="B19" s="1">
        <v>3</v>
      </c>
      <c r="C19">
        <v>1.0024</v>
      </c>
      <c r="D19">
        <v>0.92759999999999998</v>
      </c>
      <c r="E19" s="2">
        <f t="shared" si="0"/>
        <v>7.4620909816440522</v>
      </c>
    </row>
    <row r="21" spans="1:8" x14ac:dyDescent="0.25">
      <c r="A21" t="s">
        <v>38</v>
      </c>
      <c r="B21" t="s">
        <v>35</v>
      </c>
      <c r="C21" t="s">
        <v>36</v>
      </c>
      <c r="D21" t="s">
        <v>37</v>
      </c>
      <c r="E21" t="s">
        <v>39</v>
      </c>
      <c r="F21" t="s">
        <v>40</v>
      </c>
    </row>
    <row r="22" spans="1:8" x14ac:dyDescent="0.25">
      <c r="A22" t="s">
        <v>1</v>
      </c>
      <c r="B22" s="7">
        <v>8.3865814696485703</v>
      </c>
      <c r="C22" s="7">
        <v>8.4970579435524041</v>
      </c>
      <c r="D22" s="7">
        <v>8.5748550869478297</v>
      </c>
      <c r="E22" s="5">
        <f>AVERAGE(B22:D22)</f>
        <v>8.4861648333829347</v>
      </c>
      <c r="F22" s="5">
        <f>STDEV(B22:D22)</f>
        <v>9.460831691563984E-2</v>
      </c>
    </row>
    <row r="23" spans="1:8" x14ac:dyDescent="0.25">
      <c r="A23" t="s">
        <v>2</v>
      </c>
      <c r="B23" s="7">
        <v>9.425493716337515</v>
      </c>
      <c r="C23" s="7">
        <v>10.053967619428335</v>
      </c>
      <c r="D23" s="7">
        <v>9.5219083740892341</v>
      </c>
      <c r="E23" s="5">
        <f t="shared" ref="E23:E27" si="1">AVERAGE(B23:D23)</f>
        <v>9.6671232366183606</v>
      </c>
      <c r="F23" s="5">
        <f t="shared" ref="F23:F27" si="2">STDEV(B23:D23)</f>
        <v>0.33846769261048704</v>
      </c>
    </row>
    <row r="24" spans="1:8" x14ac:dyDescent="0.25">
      <c r="A24" t="s">
        <v>3</v>
      </c>
      <c r="B24" s="7">
        <v>8.7286527514231516</v>
      </c>
      <c r="C24" s="7">
        <v>8.3733013589128582</v>
      </c>
      <c r="D24" s="7">
        <v>9.1534549805563756</v>
      </c>
      <c r="E24" s="5">
        <f t="shared" si="1"/>
        <v>8.7518030302974612</v>
      </c>
      <c r="F24" s="5">
        <f t="shared" si="2"/>
        <v>0.39059169205174205</v>
      </c>
    </row>
    <row r="25" spans="1:8" x14ac:dyDescent="0.25">
      <c r="A25" t="s">
        <v>4</v>
      </c>
      <c r="B25" s="6">
        <v>7.797387576029509</v>
      </c>
      <c r="C25" s="6">
        <v>8.0119880119880076</v>
      </c>
      <c r="D25" s="6">
        <v>7.9288995406431013</v>
      </c>
      <c r="E25" s="5">
        <f t="shared" si="1"/>
        <v>7.9127583762202063</v>
      </c>
      <c r="F25" s="5">
        <f t="shared" si="2"/>
        <v>0.10820692986167574</v>
      </c>
    </row>
    <row r="26" spans="1:8" x14ac:dyDescent="0.25">
      <c r="A26" t="s">
        <v>5</v>
      </c>
      <c r="B26" s="7">
        <v>8.9077306733167028</v>
      </c>
      <c r="C26" s="7">
        <v>8.8000000000000007</v>
      </c>
      <c r="D26" s="7">
        <v>9</v>
      </c>
      <c r="E26" s="5">
        <f t="shared" si="1"/>
        <v>8.9025768911055678</v>
      </c>
      <c r="F26" s="5">
        <f t="shared" si="2"/>
        <v>0.10009955595960347</v>
      </c>
    </row>
    <row r="27" spans="1:8" x14ac:dyDescent="0.25">
      <c r="A27" t="s">
        <v>6</v>
      </c>
      <c r="B27" s="7">
        <v>7.3551336845243966</v>
      </c>
      <c r="C27" s="7">
        <v>7.7937649880095883</v>
      </c>
      <c r="D27" s="7">
        <v>7.4620909816440522</v>
      </c>
      <c r="E27" s="5">
        <f t="shared" si="1"/>
        <v>7.5369965513926793</v>
      </c>
      <c r="F27" s="5">
        <f t="shared" si="2"/>
        <v>0.22870830414264448</v>
      </c>
    </row>
    <row r="29" spans="1:8" x14ac:dyDescent="0.25">
      <c r="F29" t="s">
        <v>46</v>
      </c>
      <c r="G29">
        <v>8.19946160480157</v>
      </c>
      <c r="H29">
        <v>0.32695913942670812</v>
      </c>
    </row>
    <row r="30" spans="1:8" x14ac:dyDescent="0.25">
      <c r="C30" t="s">
        <v>52</v>
      </c>
      <c r="D30" t="s">
        <v>51</v>
      </c>
      <c r="F30" t="s">
        <v>47</v>
      </c>
      <c r="G30">
        <v>9.2848500638619651</v>
      </c>
      <c r="H30">
        <v>0.47454341671636435</v>
      </c>
    </row>
    <row r="31" spans="1:8" x14ac:dyDescent="0.25">
      <c r="B31" t="s">
        <v>46</v>
      </c>
      <c r="C31" s="5">
        <f>E22</f>
        <v>8.4861648333829347</v>
      </c>
      <c r="D31" s="5">
        <f>E25</f>
        <v>7.9127583762202063</v>
      </c>
      <c r="F31" t="s">
        <v>48</v>
      </c>
      <c r="G31">
        <v>8.1443997908450712</v>
      </c>
      <c r="H31">
        <v>0.72434396364584264</v>
      </c>
    </row>
    <row r="32" spans="1:8" x14ac:dyDescent="0.25">
      <c r="B32" t="s">
        <v>47</v>
      </c>
      <c r="C32" s="5">
        <f>E23</f>
        <v>9.6671232366183606</v>
      </c>
      <c r="D32" s="5">
        <f>E26</f>
        <v>8.9025768911055678</v>
      </c>
    </row>
    <row r="33" spans="2:5" x14ac:dyDescent="0.25">
      <c r="B33" t="s">
        <v>48</v>
      </c>
      <c r="C33" s="5">
        <f>E24</f>
        <v>8.7518030302974612</v>
      </c>
      <c r="D33" s="5">
        <f>E27</f>
        <v>7.5369965513926793</v>
      </c>
    </row>
    <row r="34" spans="2:5" x14ac:dyDescent="0.25">
      <c r="C34" s="5">
        <f>F22</f>
        <v>9.460831691563984E-2</v>
      </c>
      <c r="D34" s="5">
        <f>F25</f>
        <v>0.10820692986167574</v>
      </c>
    </row>
    <row r="35" spans="2:5" x14ac:dyDescent="0.25">
      <c r="C35" s="5">
        <f t="shared" ref="C35:C36" si="3">F23</f>
        <v>0.33846769261048704</v>
      </c>
      <c r="D35" s="5">
        <f t="shared" ref="D35:D36" si="4">F26</f>
        <v>0.10009955595960347</v>
      </c>
    </row>
    <row r="36" spans="2:5" x14ac:dyDescent="0.25">
      <c r="C36" s="5">
        <f t="shared" si="3"/>
        <v>0.39059169205174205</v>
      </c>
      <c r="D36" s="5">
        <f t="shared" si="4"/>
        <v>0.22870830414264448</v>
      </c>
    </row>
    <row r="38" spans="2:5" x14ac:dyDescent="0.25">
      <c r="D38" t="s">
        <v>39</v>
      </c>
      <c r="E38" t="s">
        <v>69</v>
      </c>
    </row>
    <row r="39" spans="2:5" x14ac:dyDescent="0.25">
      <c r="C39" t="s">
        <v>68</v>
      </c>
      <c r="D39">
        <v>8.9683637000995855</v>
      </c>
      <c r="E39">
        <v>0.59740934949086033</v>
      </c>
    </row>
    <row r="40" spans="2:5" x14ac:dyDescent="0.25">
      <c r="C40" t="s">
        <v>50</v>
      </c>
      <c r="D40">
        <v>8.1174439395728175</v>
      </c>
      <c r="E40">
        <v>0.625881338986508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33" workbookViewId="0">
      <selection activeCell="M39" sqref="M39"/>
    </sheetView>
  </sheetViews>
  <sheetFormatPr defaultRowHeight="15" x14ac:dyDescent="0.25"/>
  <cols>
    <col min="2" max="2" width="8.140625" customWidth="1"/>
    <col min="3" max="3" width="8" customWidth="1"/>
    <col min="4" max="5" width="9.5703125" customWidth="1"/>
    <col min="6" max="6" width="8.7109375" customWidth="1"/>
    <col min="7" max="7" width="16.28515625" customWidth="1"/>
    <col min="9" max="9" width="10.5703125" bestFit="1" customWidth="1"/>
  </cols>
  <sheetData>
    <row r="1" spans="1:8" x14ac:dyDescent="0.25">
      <c r="A1" s="1" t="s">
        <v>0</v>
      </c>
      <c r="B1" s="1" t="s">
        <v>7</v>
      </c>
      <c r="C1" s="1" t="s">
        <v>9</v>
      </c>
      <c r="D1" s="1" t="s">
        <v>8</v>
      </c>
      <c r="E1" s="1" t="s">
        <v>10</v>
      </c>
      <c r="F1" s="1" t="s">
        <v>11</v>
      </c>
      <c r="G1" s="1" t="s">
        <v>12</v>
      </c>
      <c r="H1" s="1" t="s">
        <v>20</v>
      </c>
    </row>
    <row r="2" spans="1:8" x14ac:dyDescent="0.25">
      <c r="A2" s="1" t="s">
        <v>1</v>
      </c>
      <c r="B2" s="1">
        <v>1</v>
      </c>
      <c r="C2" s="1">
        <v>59.370899999999999</v>
      </c>
      <c r="D2" s="1">
        <v>61.316099999999999</v>
      </c>
      <c r="E2" s="1">
        <f>D2-C2</f>
        <v>1.9451999999999998</v>
      </c>
      <c r="F2" s="1">
        <v>10</v>
      </c>
      <c r="G2" s="1">
        <f>(E2/F2)*100</f>
        <v>19.451999999999998</v>
      </c>
      <c r="H2" s="27">
        <f>(G2+G3+G4)/3</f>
        <v>22.33666666666667</v>
      </c>
    </row>
    <row r="3" spans="1:8" x14ac:dyDescent="0.25">
      <c r="A3" s="1"/>
      <c r="B3" s="1">
        <v>2</v>
      </c>
      <c r="C3" s="1">
        <v>59.369199999999999</v>
      </c>
      <c r="D3" s="1">
        <v>61.744300000000003</v>
      </c>
      <c r="E3" s="1">
        <f t="shared" ref="E3:E19" si="0">D3-C3</f>
        <v>2.3751000000000033</v>
      </c>
      <c r="F3" s="1">
        <v>10</v>
      </c>
      <c r="G3" s="1">
        <f t="shared" ref="G3:G19" si="1">(E3/F3)*100</f>
        <v>23.751000000000033</v>
      </c>
      <c r="H3" s="27"/>
    </row>
    <row r="4" spans="1:8" x14ac:dyDescent="0.25">
      <c r="A4" s="1"/>
      <c r="B4" s="1">
        <v>3</v>
      </c>
      <c r="C4" s="1">
        <v>59.366199999999999</v>
      </c>
      <c r="D4" s="1">
        <v>61.746899999999997</v>
      </c>
      <c r="E4" s="1">
        <f t="shared" si="0"/>
        <v>2.3806999999999974</v>
      </c>
      <c r="F4" s="1">
        <v>10</v>
      </c>
      <c r="G4" s="1">
        <f t="shared" si="1"/>
        <v>23.806999999999974</v>
      </c>
      <c r="H4" s="27"/>
    </row>
    <row r="5" spans="1:8" x14ac:dyDescent="0.25">
      <c r="A5" s="1" t="s">
        <v>2</v>
      </c>
      <c r="B5" s="1">
        <v>1</v>
      </c>
      <c r="C5" s="1">
        <v>59.366399999999999</v>
      </c>
      <c r="D5" s="1">
        <v>61.272399999999998</v>
      </c>
      <c r="E5" s="1">
        <f t="shared" si="0"/>
        <v>1.9059999999999988</v>
      </c>
      <c r="F5" s="1">
        <v>10</v>
      </c>
      <c r="G5" s="1">
        <f t="shared" si="1"/>
        <v>19.059999999999988</v>
      </c>
      <c r="H5" s="27">
        <f>(G5+G6+G7)/3</f>
        <v>19.284333333333333</v>
      </c>
    </row>
    <row r="6" spans="1:8" x14ac:dyDescent="0.25">
      <c r="A6" s="1"/>
      <c r="B6" s="1">
        <v>2</v>
      </c>
      <c r="C6" s="1">
        <v>59.3628</v>
      </c>
      <c r="D6" s="1">
        <v>61.366900000000001</v>
      </c>
      <c r="E6" s="1">
        <f t="shared" si="0"/>
        <v>2.0041000000000011</v>
      </c>
      <c r="F6" s="1">
        <v>10</v>
      </c>
      <c r="G6" s="1">
        <f t="shared" si="1"/>
        <v>20.041000000000011</v>
      </c>
      <c r="H6" s="27"/>
    </row>
    <row r="7" spans="1:8" x14ac:dyDescent="0.25">
      <c r="A7" s="1"/>
      <c r="B7" s="1">
        <v>3</v>
      </c>
      <c r="C7" s="1">
        <v>59.366500000000002</v>
      </c>
      <c r="D7" s="1">
        <v>61.241700000000002</v>
      </c>
      <c r="E7" s="1">
        <f t="shared" si="0"/>
        <v>1.8751999999999995</v>
      </c>
      <c r="F7" s="1">
        <v>10</v>
      </c>
      <c r="G7" s="1">
        <f t="shared" si="1"/>
        <v>18.751999999999995</v>
      </c>
      <c r="H7" s="27"/>
    </row>
    <row r="8" spans="1:8" x14ac:dyDescent="0.25">
      <c r="A8" s="1" t="s">
        <v>3</v>
      </c>
      <c r="B8" s="1">
        <v>1</v>
      </c>
      <c r="C8" s="1">
        <v>59.363500000000002</v>
      </c>
      <c r="D8" s="1">
        <v>61.577300000000001</v>
      </c>
      <c r="E8" s="1">
        <f t="shared" si="0"/>
        <v>2.2137999999999991</v>
      </c>
      <c r="F8" s="1">
        <v>10</v>
      </c>
      <c r="G8" s="1">
        <f t="shared" si="1"/>
        <v>22.137999999999991</v>
      </c>
      <c r="H8" s="27">
        <f>(G8+G9+G10)/3</f>
        <v>23.044000000000011</v>
      </c>
    </row>
    <row r="9" spans="1:8" x14ac:dyDescent="0.25">
      <c r="A9" s="1"/>
      <c r="B9" s="1">
        <v>2</v>
      </c>
      <c r="C9" s="1">
        <v>59.364800000000002</v>
      </c>
      <c r="D9" s="1">
        <v>61.865900000000003</v>
      </c>
      <c r="E9" s="1">
        <f t="shared" si="0"/>
        <v>2.501100000000001</v>
      </c>
      <c r="F9" s="1">
        <v>10</v>
      </c>
      <c r="G9" s="1">
        <f t="shared" si="1"/>
        <v>25.01100000000001</v>
      </c>
      <c r="H9" s="27"/>
    </row>
    <row r="10" spans="1:8" x14ac:dyDescent="0.25">
      <c r="A10" s="1"/>
      <c r="B10" s="1">
        <v>3</v>
      </c>
      <c r="C10" s="1">
        <v>59.362099999999998</v>
      </c>
      <c r="D10" s="1">
        <v>61.560400000000001</v>
      </c>
      <c r="E10" s="1">
        <f t="shared" si="0"/>
        <v>2.1983000000000033</v>
      </c>
      <c r="F10" s="1">
        <v>10</v>
      </c>
      <c r="G10" s="1">
        <f t="shared" si="1"/>
        <v>21.983000000000033</v>
      </c>
      <c r="H10" s="27"/>
    </row>
    <row r="11" spans="1:8" x14ac:dyDescent="0.25">
      <c r="A11" s="1" t="s">
        <v>4</v>
      </c>
      <c r="B11" s="1">
        <v>1</v>
      </c>
      <c r="C11" s="1">
        <v>70.409199999999998</v>
      </c>
      <c r="D11" s="1">
        <v>72.295599999999993</v>
      </c>
      <c r="E11" s="1">
        <f t="shared" si="0"/>
        <v>1.8863999999999947</v>
      </c>
      <c r="F11" s="1">
        <v>10</v>
      </c>
      <c r="G11" s="1">
        <f t="shared" si="1"/>
        <v>18.863999999999947</v>
      </c>
      <c r="H11" s="27">
        <f>(G11+G12+G13)/3</f>
        <v>19.255666666666638</v>
      </c>
    </row>
    <row r="12" spans="1:8" x14ac:dyDescent="0.25">
      <c r="A12" s="1"/>
      <c r="B12" s="1">
        <v>2</v>
      </c>
      <c r="C12" s="1">
        <v>70.409700000000001</v>
      </c>
      <c r="D12" s="1">
        <v>72.278199999999998</v>
      </c>
      <c r="E12" s="1">
        <f t="shared" si="0"/>
        <v>1.8684999999999974</v>
      </c>
      <c r="F12" s="1">
        <v>10</v>
      </c>
      <c r="G12" s="1">
        <f t="shared" si="1"/>
        <v>18.684999999999974</v>
      </c>
      <c r="H12" s="27"/>
    </row>
    <row r="13" spans="1:8" x14ac:dyDescent="0.25">
      <c r="A13" s="1"/>
      <c r="B13" s="1">
        <v>3</v>
      </c>
      <c r="C13" s="1">
        <v>70.408699999999996</v>
      </c>
      <c r="D13" s="1">
        <v>72.430499999999995</v>
      </c>
      <c r="E13" s="1">
        <f t="shared" si="0"/>
        <v>2.0217999999999989</v>
      </c>
      <c r="F13" s="1">
        <v>10</v>
      </c>
      <c r="G13" s="1">
        <f t="shared" si="1"/>
        <v>20.217999999999989</v>
      </c>
      <c r="H13" s="27"/>
    </row>
    <row r="14" spans="1:8" x14ac:dyDescent="0.25">
      <c r="A14" s="1" t="s">
        <v>5</v>
      </c>
      <c r="B14" s="1">
        <v>1</v>
      </c>
      <c r="C14" s="1">
        <v>70.4114</v>
      </c>
      <c r="D14" s="1">
        <v>72.020499999999998</v>
      </c>
      <c r="E14" s="1">
        <f t="shared" si="0"/>
        <v>1.609099999999998</v>
      </c>
      <c r="F14" s="1">
        <v>10</v>
      </c>
      <c r="G14" s="1">
        <f t="shared" si="1"/>
        <v>16.09099999999998</v>
      </c>
      <c r="H14" s="27">
        <f>(G14+G15+G16)/3</f>
        <v>17.846333333333344</v>
      </c>
    </row>
    <row r="15" spans="1:8" x14ac:dyDescent="0.25">
      <c r="A15" s="1"/>
      <c r="B15" s="1">
        <v>2</v>
      </c>
      <c r="C15" s="1">
        <v>59.362299999999998</v>
      </c>
      <c r="D15" s="1">
        <v>61.231900000000003</v>
      </c>
      <c r="E15" s="1">
        <f t="shared" si="0"/>
        <v>1.8696000000000055</v>
      </c>
      <c r="F15" s="1">
        <v>10</v>
      </c>
      <c r="G15" s="1">
        <f t="shared" si="1"/>
        <v>18.696000000000055</v>
      </c>
      <c r="H15" s="27"/>
    </row>
    <row r="16" spans="1:8" x14ac:dyDescent="0.25">
      <c r="A16" s="1"/>
      <c r="B16" s="1">
        <v>3</v>
      </c>
      <c r="C16" s="1">
        <v>59.366500000000002</v>
      </c>
      <c r="D16" s="1">
        <v>61.241700000000002</v>
      </c>
      <c r="E16" s="1">
        <f t="shared" si="0"/>
        <v>1.8751999999999995</v>
      </c>
      <c r="F16" s="1">
        <v>10</v>
      </c>
      <c r="G16" s="1">
        <f t="shared" si="1"/>
        <v>18.751999999999995</v>
      </c>
      <c r="H16" s="27"/>
    </row>
    <row r="17" spans="1:15" x14ac:dyDescent="0.25">
      <c r="A17" s="1" t="s">
        <v>6</v>
      </c>
      <c r="B17" s="1">
        <v>1</v>
      </c>
      <c r="C17" s="1">
        <v>70.408600000000007</v>
      </c>
      <c r="D17" s="1">
        <v>72.687200000000004</v>
      </c>
      <c r="E17" s="1">
        <f t="shared" si="0"/>
        <v>2.2785999999999973</v>
      </c>
      <c r="F17" s="1">
        <v>10</v>
      </c>
      <c r="G17" s="1">
        <f t="shared" si="1"/>
        <v>22.785999999999973</v>
      </c>
      <c r="H17" s="27">
        <f>(G17+G18+G19)/3</f>
        <v>23.510333333333335</v>
      </c>
    </row>
    <row r="18" spans="1:15" x14ac:dyDescent="0.25">
      <c r="A18" s="1"/>
      <c r="B18" s="1">
        <v>2</v>
      </c>
      <c r="C18" s="1">
        <v>59.366900000000001</v>
      </c>
      <c r="D18" s="1">
        <v>61.734999999999999</v>
      </c>
      <c r="E18" s="1">
        <f t="shared" si="0"/>
        <v>2.3680999999999983</v>
      </c>
      <c r="F18" s="1">
        <v>10</v>
      </c>
      <c r="G18" s="1">
        <f t="shared" si="1"/>
        <v>23.680999999999983</v>
      </c>
      <c r="H18" s="27"/>
    </row>
    <row r="19" spans="1:15" x14ac:dyDescent="0.25">
      <c r="A19" s="1"/>
      <c r="B19" s="1">
        <v>3</v>
      </c>
      <c r="C19" s="1">
        <v>68.003399999999999</v>
      </c>
      <c r="D19" s="1">
        <v>70.409800000000004</v>
      </c>
      <c r="E19" s="1">
        <f t="shared" si="0"/>
        <v>2.406400000000005</v>
      </c>
      <c r="F19" s="1">
        <v>10</v>
      </c>
      <c r="G19" s="1">
        <f t="shared" si="1"/>
        <v>24.06400000000005</v>
      </c>
      <c r="H19" s="27"/>
    </row>
    <row r="21" spans="1:15" x14ac:dyDescent="0.25">
      <c r="A21" t="s">
        <v>38</v>
      </c>
      <c r="B21" t="s">
        <v>35</v>
      </c>
      <c r="C21" t="s">
        <v>36</v>
      </c>
      <c r="D21" t="s">
        <v>37</v>
      </c>
      <c r="E21" t="s">
        <v>39</v>
      </c>
      <c r="F21" t="s">
        <v>40</v>
      </c>
      <c r="H21" s="20" t="s">
        <v>68</v>
      </c>
      <c r="I21" s="21">
        <v>21.555000000000003</v>
      </c>
      <c r="J21" s="22">
        <v>1.998005366470387</v>
      </c>
    </row>
    <row r="22" spans="1:15" x14ac:dyDescent="0.25">
      <c r="A22" t="s">
        <v>1</v>
      </c>
      <c r="B22" s="7">
        <v>19.451999999999998</v>
      </c>
      <c r="C22" s="7">
        <v>23.751000000000033</v>
      </c>
      <c r="D22" s="7">
        <v>23.806999999999974</v>
      </c>
      <c r="E22" s="5">
        <f>AVERAGE(B22:D22)</f>
        <v>22.33666666666667</v>
      </c>
      <c r="F22" s="5">
        <f>STDEV(B22:D22)</f>
        <v>2.4983515231714986</v>
      </c>
      <c r="H22" s="20" t="s">
        <v>50</v>
      </c>
      <c r="I22" s="21">
        <v>20.204111111111104</v>
      </c>
      <c r="J22" s="22">
        <v>2.9487088951180249</v>
      </c>
    </row>
    <row r="23" spans="1:15" x14ac:dyDescent="0.25">
      <c r="A23" t="s">
        <v>2</v>
      </c>
      <c r="B23" s="7">
        <v>19.059999999999988</v>
      </c>
      <c r="C23" s="7">
        <v>20.041000000000011</v>
      </c>
      <c r="D23" s="7">
        <v>18.751999999999995</v>
      </c>
      <c r="E23" s="5">
        <f t="shared" ref="E23:E27" si="2">AVERAGE(B23:D23)</f>
        <v>19.284333333333333</v>
      </c>
      <c r="F23" s="5">
        <f t="shared" ref="F23:F27" si="3">STDEV(B23:D23)</f>
        <v>0.67314510570407249</v>
      </c>
    </row>
    <row r="24" spans="1:15" x14ac:dyDescent="0.25">
      <c r="A24" t="s">
        <v>3</v>
      </c>
      <c r="B24" s="7">
        <v>22.137999999999991</v>
      </c>
      <c r="C24" s="7">
        <v>25.01100000000001</v>
      </c>
      <c r="D24" s="7">
        <v>21.983000000000033</v>
      </c>
      <c r="E24" s="5">
        <f t="shared" si="2"/>
        <v>23.044000000000011</v>
      </c>
      <c r="F24" s="5">
        <f t="shared" si="3"/>
        <v>1.7052340015376168</v>
      </c>
    </row>
    <row r="25" spans="1:15" x14ac:dyDescent="0.25">
      <c r="A25" t="s">
        <v>4</v>
      </c>
      <c r="B25" s="6">
        <v>18.863999999999947</v>
      </c>
      <c r="C25" s="6">
        <v>18.684999999999974</v>
      </c>
      <c r="D25" s="6">
        <v>20.217999999999989</v>
      </c>
      <c r="E25" s="5">
        <f t="shared" si="2"/>
        <v>19.255666666666638</v>
      </c>
      <c r="F25" s="5">
        <f t="shared" si="3"/>
        <v>0.83819707308804081</v>
      </c>
    </row>
    <row r="26" spans="1:15" x14ac:dyDescent="0.25">
      <c r="A26" t="s">
        <v>5</v>
      </c>
      <c r="B26" s="7">
        <v>16.09099999999998</v>
      </c>
      <c r="C26" s="7">
        <v>18.696000000000055</v>
      </c>
      <c r="D26" s="7">
        <v>18.751999999999995</v>
      </c>
      <c r="E26" s="5">
        <f t="shared" si="2"/>
        <v>17.846333333333344</v>
      </c>
      <c r="F26" s="5">
        <f t="shared" si="3"/>
        <v>1.5204211039489721</v>
      </c>
    </row>
    <row r="27" spans="1:15" x14ac:dyDescent="0.25">
      <c r="A27" t="s">
        <v>6</v>
      </c>
      <c r="B27" s="7">
        <v>22.785999999999973</v>
      </c>
      <c r="C27" s="7">
        <v>23.680999999999983</v>
      </c>
      <c r="D27" s="7">
        <v>24.06400000000005</v>
      </c>
      <c r="E27" s="5">
        <f t="shared" si="2"/>
        <v>23.510333333333335</v>
      </c>
      <c r="F27" s="5">
        <f t="shared" si="3"/>
        <v>0.6558706681453117</v>
      </c>
    </row>
    <row r="30" spans="1:15" x14ac:dyDescent="0.25">
      <c r="C30" t="s">
        <v>52</v>
      </c>
      <c r="D30" t="s">
        <v>51</v>
      </c>
      <c r="H30" s="20"/>
      <c r="I30" s="20"/>
      <c r="J30" s="20"/>
      <c r="K30" s="20"/>
      <c r="L30" s="20"/>
      <c r="M30" s="20"/>
      <c r="N30" s="20"/>
    </row>
    <row r="31" spans="1:15" x14ac:dyDescent="0.25">
      <c r="B31" t="s">
        <v>46</v>
      </c>
      <c r="C31" s="5">
        <f>E22</f>
        <v>22.33666666666667</v>
      </c>
      <c r="D31" s="5">
        <f>E25</f>
        <v>19.255666666666638</v>
      </c>
      <c r="H31" s="20"/>
      <c r="I31" s="20"/>
      <c r="J31" s="20"/>
      <c r="K31" s="20"/>
      <c r="L31" s="20"/>
      <c r="M31" s="20"/>
      <c r="N31" s="20"/>
    </row>
    <row r="32" spans="1:15" x14ac:dyDescent="0.25">
      <c r="B32" t="s">
        <v>47</v>
      </c>
      <c r="C32" s="5">
        <f>E23</f>
        <v>19.284333333333333</v>
      </c>
      <c r="D32" s="5">
        <f>E26</f>
        <v>17.846333333333344</v>
      </c>
      <c r="H32" s="23"/>
      <c r="I32" s="23"/>
      <c r="J32" s="23"/>
      <c r="K32" s="23"/>
      <c r="L32" s="23"/>
      <c r="M32" s="23"/>
      <c r="N32" s="23"/>
      <c r="O32" s="23"/>
    </row>
    <row r="33" spans="2:15" x14ac:dyDescent="0.25">
      <c r="B33" t="s">
        <v>48</v>
      </c>
      <c r="C33" s="5">
        <f>E24</f>
        <v>23.044000000000011</v>
      </c>
      <c r="D33" s="5">
        <f>E27</f>
        <v>23.510333333333335</v>
      </c>
      <c r="H33" s="20"/>
      <c r="I33" s="20"/>
      <c r="J33" s="23"/>
      <c r="K33" s="23"/>
      <c r="L33" s="23"/>
      <c r="M33" s="23"/>
      <c r="N33" s="23"/>
      <c r="O33" s="23"/>
    </row>
    <row r="34" spans="2:15" x14ac:dyDescent="0.25">
      <c r="C34">
        <v>2.4983515231714954</v>
      </c>
      <c r="D34">
        <v>0.83819707308804137</v>
      </c>
      <c r="H34" s="20"/>
      <c r="I34" s="20"/>
      <c r="J34" s="24"/>
      <c r="K34" s="24"/>
      <c r="L34" s="25"/>
      <c r="M34" s="25"/>
      <c r="N34" s="25"/>
      <c r="O34" s="25"/>
    </row>
    <row r="35" spans="2:15" x14ac:dyDescent="0.25">
      <c r="C35">
        <v>0.67314510570406361</v>
      </c>
      <c r="D35">
        <v>1.5204211039489728</v>
      </c>
      <c r="H35" s="20"/>
      <c r="I35" s="20"/>
      <c r="J35" s="24"/>
      <c r="K35" s="24"/>
      <c r="L35" s="24"/>
      <c r="M35" s="24"/>
      <c r="N35" s="25"/>
      <c r="O35" s="25"/>
    </row>
    <row r="36" spans="2:15" x14ac:dyDescent="0.25">
      <c r="C36">
        <v>1.7052340015375878</v>
      </c>
      <c r="D36">
        <v>0.655870668145353</v>
      </c>
      <c r="H36" s="20"/>
      <c r="I36" s="20"/>
      <c r="J36" s="20"/>
      <c r="K36" s="20"/>
      <c r="L36" s="20"/>
      <c r="M36" s="20"/>
      <c r="N36" s="20"/>
    </row>
    <row r="37" spans="2:15" x14ac:dyDescent="0.25">
      <c r="H37" s="25"/>
      <c r="I37" s="23"/>
      <c r="J37" s="23"/>
      <c r="K37" s="23"/>
      <c r="L37" s="20"/>
      <c r="M37" s="20"/>
      <c r="N37" s="20"/>
    </row>
    <row r="38" spans="2:15" x14ac:dyDescent="0.25">
      <c r="H38" s="25"/>
      <c r="I38" s="23"/>
      <c r="J38" s="23"/>
      <c r="K38" s="23"/>
      <c r="L38" s="20"/>
      <c r="M38" s="20"/>
      <c r="N38" s="20"/>
    </row>
    <row r="39" spans="2:15" x14ac:dyDescent="0.25">
      <c r="C39" t="s">
        <v>46</v>
      </c>
      <c r="D39">
        <v>20.796166666666654</v>
      </c>
      <c r="E39">
        <v>2.3718141087923992</v>
      </c>
      <c r="H39" s="25"/>
      <c r="I39" s="26"/>
      <c r="J39" s="26"/>
      <c r="K39" s="26"/>
      <c r="L39" s="20"/>
      <c r="M39" s="20"/>
      <c r="N39" s="20"/>
    </row>
    <row r="40" spans="2:15" x14ac:dyDescent="0.25">
      <c r="C40" t="s">
        <v>47</v>
      </c>
      <c r="D40">
        <v>18.565333333333339</v>
      </c>
      <c r="E40">
        <v>1.3138778735737553</v>
      </c>
    </row>
    <row r="41" spans="2:15" x14ac:dyDescent="0.25">
      <c r="C41" t="s">
        <v>48</v>
      </c>
      <c r="D41">
        <v>23.277166666666673</v>
      </c>
      <c r="E41">
        <v>1.1834000873190262</v>
      </c>
    </row>
  </sheetData>
  <mergeCells count="6">
    <mergeCell ref="H2:H4"/>
    <mergeCell ref="H17:H19"/>
    <mergeCell ref="H14:H16"/>
    <mergeCell ref="H11:H13"/>
    <mergeCell ref="H8:H10"/>
    <mergeCell ref="H5:H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2"/>
  <sheetViews>
    <sheetView topLeftCell="B23" workbookViewId="0">
      <selection activeCell="O27" sqref="O27"/>
    </sheetView>
  </sheetViews>
  <sheetFormatPr defaultRowHeight="15" x14ac:dyDescent="0.25"/>
  <cols>
    <col min="1" max="1" width="13.85546875" customWidth="1"/>
  </cols>
  <sheetData>
    <row r="3" spans="1:2" x14ac:dyDescent="0.25">
      <c r="A3" t="s">
        <v>23</v>
      </c>
      <c r="B3" t="s">
        <v>24</v>
      </c>
    </row>
    <row r="4" spans="1:2" x14ac:dyDescent="0.25">
      <c r="A4">
        <v>0</v>
      </c>
      <c r="B4">
        <v>0</v>
      </c>
    </row>
    <row r="5" spans="1:2" x14ac:dyDescent="0.25">
      <c r="A5">
        <v>25</v>
      </c>
      <c r="B5">
        <v>6.5000000000000002E-2</v>
      </c>
    </row>
    <row r="6" spans="1:2" x14ac:dyDescent="0.25">
      <c r="A6">
        <v>50</v>
      </c>
      <c r="B6">
        <v>0.123</v>
      </c>
    </row>
    <row r="7" spans="1:2" x14ac:dyDescent="0.25">
      <c r="A7">
        <v>75</v>
      </c>
      <c r="B7">
        <v>0.188</v>
      </c>
    </row>
    <row r="8" spans="1:2" x14ac:dyDescent="0.25">
      <c r="A8">
        <v>100</v>
      </c>
      <c r="B8">
        <v>0.23300000000000001</v>
      </c>
    </row>
    <row r="9" spans="1:2" x14ac:dyDescent="0.25">
      <c r="A9">
        <v>150</v>
      </c>
      <c r="B9">
        <v>0.35699999999999998</v>
      </c>
    </row>
    <row r="10" spans="1:2" x14ac:dyDescent="0.25">
      <c r="A10">
        <v>200</v>
      </c>
      <c r="B10">
        <v>0.46600000000000003</v>
      </c>
    </row>
    <row r="18" spans="1:20" x14ac:dyDescent="0.25">
      <c r="A18" t="s">
        <v>25</v>
      </c>
      <c r="H18" t="s">
        <v>26</v>
      </c>
      <c r="O18" t="s">
        <v>53</v>
      </c>
    </row>
    <row r="19" spans="1:20" x14ac:dyDescent="0.25">
      <c r="A19" t="s">
        <v>27</v>
      </c>
      <c r="B19" t="s">
        <v>28</v>
      </c>
      <c r="C19" t="s">
        <v>29</v>
      </c>
      <c r="D19" t="s">
        <v>30</v>
      </c>
      <c r="E19" t="s">
        <v>33</v>
      </c>
      <c r="F19" t="s">
        <v>72</v>
      </c>
      <c r="H19" t="s">
        <v>27</v>
      </c>
      <c r="I19" t="s">
        <v>28</v>
      </c>
      <c r="J19" t="s">
        <v>29</v>
      </c>
      <c r="K19" t="s">
        <v>30</v>
      </c>
      <c r="L19" t="s">
        <v>31</v>
      </c>
      <c r="M19" t="s">
        <v>71</v>
      </c>
      <c r="O19" t="s">
        <v>27</v>
      </c>
      <c r="P19" t="s">
        <v>28</v>
      </c>
      <c r="Q19" t="s">
        <v>29</v>
      </c>
      <c r="R19" t="s">
        <v>30</v>
      </c>
      <c r="S19" t="s">
        <v>31</v>
      </c>
      <c r="T19" t="s">
        <v>71</v>
      </c>
    </row>
    <row r="20" spans="1:20" x14ac:dyDescent="0.25">
      <c r="A20" t="s">
        <v>1</v>
      </c>
      <c r="B20">
        <v>0.19500000000000001</v>
      </c>
      <c r="C20">
        <f>(B20-0.005)/0.002</f>
        <v>95</v>
      </c>
      <c r="D20">
        <v>10</v>
      </c>
      <c r="E20">
        <v>46</v>
      </c>
      <c r="F20">
        <f>(C20/1000*0.1*E20/D20)*100</f>
        <v>4.37</v>
      </c>
      <c r="H20" t="s">
        <v>1</v>
      </c>
      <c r="I20">
        <v>0.192</v>
      </c>
      <c r="J20">
        <f>(I20-0.005)/0.002</f>
        <v>93.5</v>
      </c>
      <c r="K20">
        <v>10</v>
      </c>
      <c r="L20">
        <v>46</v>
      </c>
      <c r="M20">
        <f>(J20/1000*0.1*L20)/5*(5/K20)*100</f>
        <v>4.301000000000001</v>
      </c>
      <c r="O20" t="s">
        <v>1</v>
      </c>
      <c r="P20">
        <v>0.20399999999999999</v>
      </c>
      <c r="Q20">
        <f>(P20-0.005)/0.002</f>
        <v>99.499999999999986</v>
      </c>
      <c r="R20">
        <v>10</v>
      </c>
      <c r="S20">
        <v>46</v>
      </c>
      <c r="T20">
        <f>(Q20/1000*0.1*S20)/5*(5/R20)*100</f>
        <v>4.577</v>
      </c>
    </row>
    <row r="21" spans="1:20" x14ac:dyDescent="0.25">
      <c r="A21" t="s">
        <v>2</v>
      </c>
      <c r="B21">
        <v>0.112</v>
      </c>
      <c r="C21">
        <f t="shared" ref="C21:C25" si="0">(B21-0.005)/0.002</f>
        <v>53.5</v>
      </c>
      <c r="D21">
        <v>10</v>
      </c>
      <c r="E21">
        <v>46</v>
      </c>
      <c r="F21">
        <f t="shared" ref="F21:F25" si="1">(C21/1000*0.1*E21/D21)*100</f>
        <v>2.4610000000000003</v>
      </c>
      <c r="H21" t="s">
        <v>2</v>
      </c>
      <c r="I21">
        <v>0.114</v>
      </c>
      <c r="J21">
        <f t="shared" ref="J21:J24" si="2">(I21-0.005)/0.002</f>
        <v>54.5</v>
      </c>
      <c r="K21">
        <v>10</v>
      </c>
      <c r="L21">
        <v>46</v>
      </c>
      <c r="M21">
        <f t="shared" ref="M21:M25" si="3">(J21/1000*0.1*L21)/5*(5/K21)*100</f>
        <v>2.5069999999999997</v>
      </c>
      <c r="O21" t="s">
        <v>2</v>
      </c>
      <c r="P21">
        <v>0.115</v>
      </c>
      <c r="Q21">
        <f t="shared" ref="Q21:Q25" si="4">(P21-0.005)/0.002</f>
        <v>55</v>
      </c>
      <c r="R21">
        <v>10</v>
      </c>
      <c r="S21">
        <v>46</v>
      </c>
      <c r="T21">
        <f t="shared" ref="T21:T25" si="5">(Q21/1000*0.1*S21)/5*(5/R21)*100</f>
        <v>2.5299999999999998</v>
      </c>
    </row>
    <row r="22" spans="1:20" x14ac:dyDescent="0.25">
      <c r="A22" t="s">
        <v>3</v>
      </c>
      <c r="B22">
        <v>0.22</v>
      </c>
      <c r="C22">
        <f t="shared" si="0"/>
        <v>107.5</v>
      </c>
      <c r="D22">
        <v>10</v>
      </c>
      <c r="E22">
        <v>46</v>
      </c>
      <c r="F22">
        <f t="shared" si="1"/>
        <v>4.9450000000000012</v>
      </c>
      <c r="H22" t="s">
        <v>3</v>
      </c>
      <c r="I22">
        <v>0.23599999999999999</v>
      </c>
      <c r="J22">
        <f t="shared" si="2"/>
        <v>115.49999999999999</v>
      </c>
      <c r="K22">
        <v>10</v>
      </c>
      <c r="L22">
        <v>46</v>
      </c>
      <c r="M22">
        <f t="shared" si="3"/>
        <v>5.3129999999999997</v>
      </c>
      <c r="O22" t="s">
        <v>3</v>
      </c>
      <c r="P22">
        <v>0.23699999999999999</v>
      </c>
      <c r="Q22">
        <f t="shared" si="4"/>
        <v>115.99999999999999</v>
      </c>
      <c r="R22">
        <v>10</v>
      </c>
      <c r="S22">
        <v>46</v>
      </c>
      <c r="T22">
        <f t="shared" si="5"/>
        <v>5.3359999999999994</v>
      </c>
    </row>
    <row r="23" spans="1:20" x14ac:dyDescent="0.25">
      <c r="A23" t="s">
        <v>4</v>
      </c>
      <c r="B23">
        <v>0.23100000000000001</v>
      </c>
      <c r="C23">
        <f t="shared" si="0"/>
        <v>113</v>
      </c>
      <c r="D23">
        <v>10</v>
      </c>
      <c r="E23">
        <v>46</v>
      </c>
      <c r="F23">
        <f t="shared" si="1"/>
        <v>5.1980000000000004</v>
      </c>
      <c r="H23" t="s">
        <v>4</v>
      </c>
      <c r="I23">
        <v>0.22600000000000001</v>
      </c>
      <c r="J23">
        <f t="shared" si="2"/>
        <v>110.5</v>
      </c>
      <c r="K23">
        <v>10</v>
      </c>
      <c r="L23">
        <v>46</v>
      </c>
      <c r="M23">
        <f t="shared" si="3"/>
        <v>5.0830000000000011</v>
      </c>
      <c r="O23" t="s">
        <v>4</v>
      </c>
      <c r="P23">
        <v>0.22700000000000001</v>
      </c>
      <c r="Q23">
        <f t="shared" si="4"/>
        <v>111</v>
      </c>
      <c r="R23">
        <v>10</v>
      </c>
      <c r="S23">
        <v>46</v>
      </c>
      <c r="T23">
        <f t="shared" si="5"/>
        <v>5.1060000000000008</v>
      </c>
    </row>
    <row r="24" spans="1:20" x14ac:dyDescent="0.25">
      <c r="A24" t="s">
        <v>5</v>
      </c>
      <c r="B24">
        <v>0.14299999999999999</v>
      </c>
      <c r="C24">
        <f t="shared" si="0"/>
        <v>68.999999999999986</v>
      </c>
      <c r="D24">
        <v>10</v>
      </c>
      <c r="E24">
        <v>46</v>
      </c>
      <c r="F24">
        <f t="shared" si="1"/>
        <v>3.1740000000000004</v>
      </c>
      <c r="H24" t="s">
        <v>5</v>
      </c>
      <c r="I24">
        <v>0.14299999999999999</v>
      </c>
      <c r="J24">
        <f t="shared" si="2"/>
        <v>68.999999999999986</v>
      </c>
      <c r="K24">
        <v>10</v>
      </c>
      <c r="L24">
        <v>46</v>
      </c>
      <c r="M24">
        <f t="shared" si="3"/>
        <v>3.1740000000000004</v>
      </c>
      <c r="O24" t="s">
        <v>5</v>
      </c>
      <c r="P24">
        <v>0.14799999999999999</v>
      </c>
      <c r="Q24">
        <f t="shared" si="4"/>
        <v>71.499999999999986</v>
      </c>
      <c r="R24">
        <v>10</v>
      </c>
      <c r="S24">
        <v>46</v>
      </c>
      <c r="T24">
        <f t="shared" si="5"/>
        <v>3.2889999999999988</v>
      </c>
    </row>
    <row r="25" spans="1:20" x14ac:dyDescent="0.25">
      <c r="A25" t="s">
        <v>6</v>
      </c>
      <c r="B25">
        <v>0.28799999999999998</v>
      </c>
      <c r="C25">
        <f t="shared" si="0"/>
        <v>141.49999999999997</v>
      </c>
      <c r="D25">
        <v>10</v>
      </c>
      <c r="E25">
        <v>46</v>
      </c>
      <c r="F25">
        <f t="shared" si="1"/>
        <v>6.5089999999999986</v>
      </c>
      <c r="H25" t="s">
        <v>6</v>
      </c>
      <c r="I25">
        <v>0.28100000000000003</v>
      </c>
      <c r="J25">
        <f>(I25-0.005)/0.002</f>
        <v>138</v>
      </c>
      <c r="K25">
        <v>10</v>
      </c>
      <c r="L25">
        <v>46</v>
      </c>
      <c r="M25">
        <f t="shared" si="3"/>
        <v>6.3480000000000008</v>
      </c>
      <c r="O25" t="s">
        <v>6</v>
      </c>
      <c r="P25">
        <v>0.28399999999999997</v>
      </c>
      <c r="Q25">
        <f t="shared" si="4"/>
        <v>139.49999999999997</v>
      </c>
      <c r="R25">
        <v>10</v>
      </c>
      <c r="S25">
        <v>46</v>
      </c>
      <c r="T25">
        <f t="shared" si="5"/>
        <v>6.4169999999999989</v>
      </c>
    </row>
    <row r="27" spans="1:20" x14ac:dyDescent="0.25">
      <c r="A27" t="s">
        <v>54</v>
      </c>
    </row>
    <row r="28" spans="1:20" x14ac:dyDescent="0.25">
      <c r="A28" t="s">
        <v>38</v>
      </c>
      <c r="B28" t="s">
        <v>35</v>
      </c>
      <c r="C28" t="s">
        <v>36</v>
      </c>
      <c r="D28" t="s">
        <v>37</v>
      </c>
      <c r="E28" t="s">
        <v>39</v>
      </c>
      <c r="F28" t="s">
        <v>40</v>
      </c>
      <c r="H28" s="8" t="s">
        <v>42</v>
      </c>
    </row>
    <row r="29" spans="1:20" x14ac:dyDescent="0.25">
      <c r="A29" t="s">
        <v>1</v>
      </c>
      <c r="B29">
        <f>F20</f>
        <v>4.37</v>
      </c>
      <c r="C29">
        <f>M20</f>
        <v>4.301000000000001</v>
      </c>
      <c r="D29">
        <f>T20</f>
        <v>4.577</v>
      </c>
      <c r="E29" s="4">
        <f>AVERAGE(B29:D29)</f>
        <v>4.4160000000000004</v>
      </c>
      <c r="F29">
        <f>STDEV(B29:D29)</f>
        <v>0.1436349539631627</v>
      </c>
      <c r="H29" t="s">
        <v>43</v>
      </c>
    </row>
    <row r="30" spans="1:20" x14ac:dyDescent="0.25">
      <c r="A30" t="s">
        <v>2</v>
      </c>
      <c r="B30">
        <f t="shared" ref="B30:B34" si="6">F21</f>
        <v>2.4610000000000003</v>
      </c>
      <c r="C30">
        <f t="shared" ref="C30:C34" si="7">M21</f>
        <v>2.5069999999999997</v>
      </c>
      <c r="D30">
        <f t="shared" ref="D30:D34" si="8">T21</f>
        <v>2.5299999999999998</v>
      </c>
      <c r="E30" s="4">
        <f t="shared" ref="E30:E34" si="9">AVERAGE(B30:D30)</f>
        <v>2.499333333333333</v>
      </c>
      <c r="F30">
        <f t="shared" ref="F30:F34" si="10">STDEV(B30:D30)</f>
        <v>3.513308032799449E-2</v>
      </c>
      <c r="O30" s="14" t="s">
        <v>55</v>
      </c>
      <c r="P30" s="16" t="s">
        <v>61</v>
      </c>
    </row>
    <row r="31" spans="1:20" x14ac:dyDescent="0.25">
      <c r="A31" t="s">
        <v>3</v>
      </c>
      <c r="B31">
        <f t="shared" si="6"/>
        <v>4.9450000000000012</v>
      </c>
      <c r="C31">
        <f t="shared" si="7"/>
        <v>5.3129999999999997</v>
      </c>
      <c r="D31">
        <f t="shared" si="8"/>
        <v>5.3359999999999994</v>
      </c>
      <c r="E31" s="4">
        <f t="shared" si="9"/>
        <v>5.1980000000000004</v>
      </c>
      <c r="F31">
        <f t="shared" si="10"/>
        <v>0.21940601632589657</v>
      </c>
      <c r="O31" s="14" t="s">
        <v>58</v>
      </c>
      <c r="P31" s="17" t="s">
        <v>62</v>
      </c>
    </row>
    <row r="32" spans="1:20" x14ac:dyDescent="0.25">
      <c r="A32" t="s">
        <v>4</v>
      </c>
      <c r="B32">
        <f t="shared" si="6"/>
        <v>5.1980000000000004</v>
      </c>
      <c r="C32">
        <f t="shared" si="7"/>
        <v>5.0830000000000011</v>
      </c>
      <c r="D32">
        <f t="shared" si="8"/>
        <v>5.1060000000000008</v>
      </c>
      <c r="E32" s="4">
        <f t="shared" si="9"/>
        <v>5.1290000000000013</v>
      </c>
      <c r="F32">
        <f t="shared" si="10"/>
        <v>6.085228015448526E-2</v>
      </c>
      <c r="O32" s="13" t="s">
        <v>56</v>
      </c>
      <c r="P32" s="17" t="s">
        <v>62</v>
      </c>
    </row>
    <row r="33" spans="1:16" x14ac:dyDescent="0.25">
      <c r="A33" t="s">
        <v>5</v>
      </c>
      <c r="B33">
        <f t="shared" si="6"/>
        <v>3.1740000000000004</v>
      </c>
      <c r="C33">
        <f t="shared" si="7"/>
        <v>3.1740000000000004</v>
      </c>
      <c r="D33">
        <f t="shared" si="8"/>
        <v>3.2889999999999988</v>
      </c>
      <c r="E33" s="4">
        <f t="shared" si="9"/>
        <v>3.2123333333333335</v>
      </c>
      <c r="F33">
        <f t="shared" si="10"/>
        <v>6.6395280956806052E-2</v>
      </c>
      <c r="O33" s="14" t="s">
        <v>59</v>
      </c>
      <c r="P33" s="17" t="s">
        <v>63</v>
      </c>
    </row>
    <row r="34" spans="1:16" x14ac:dyDescent="0.25">
      <c r="A34" t="s">
        <v>6</v>
      </c>
      <c r="B34">
        <f t="shared" si="6"/>
        <v>6.5089999999999986</v>
      </c>
      <c r="C34">
        <f t="shared" si="7"/>
        <v>6.3480000000000008</v>
      </c>
      <c r="D34">
        <f t="shared" si="8"/>
        <v>6.4169999999999989</v>
      </c>
      <c r="E34" s="4">
        <f t="shared" si="9"/>
        <v>6.4246666666666661</v>
      </c>
      <c r="F34">
        <f t="shared" si="10"/>
        <v>8.0773345438536606E-2</v>
      </c>
      <c r="O34" s="14" t="s">
        <v>57</v>
      </c>
      <c r="P34" s="17" t="s">
        <v>65</v>
      </c>
    </row>
    <row r="35" spans="1:16" x14ac:dyDescent="0.25">
      <c r="O35" s="19" t="s">
        <v>60</v>
      </c>
      <c r="P35" s="18" t="s">
        <v>66</v>
      </c>
    </row>
    <row r="36" spans="1:16" x14ac:dyDescent="0.25">
      <c r="C36" t="s">
        <v>49</v>
      </c>
      <c r="D36" t="s">
        <v>50</v>
      </c>
    </row>
    <row r="37" spans="1:16" x14ac:dyDescent="0.25">
      <c r="B37" t="s">
        <v>46</v>
      </c>
      <c r="C37" s="5">
        <f>E29</f>
        <v>4.4160000000000004</v>
      </c>
      <c r="D37" s="5">
        <f>E32</f>
        <v>5.1290000000000013</v>
      </c>
    </row>
    <row r="38" spans="1:16" x14ac:dyDescent="0.25">
      <c r="B38" t="s">
        <v>47</v>
      </c>
      <c r="C38" s="5">
        <f>E30</f>
        <v>2.499333333333333</v>
      </c>
      <c r="D38" s="5">
        <f>E33</f>
        <v>3.2123333333333335</v>
      </c>
    </row>
    <row r="39" spans="1:16" x14ac:dyDescent="0.25">
      <c r="B39" t="s">
        <v>48</v>
      </c>
      <c r="C39" s="5">
        <f>E31</f>
        <v>5.1980000000000004</v>
      </c>
      <c r="D39" s="5">
        <f>E34</f>
        <v>6.4246666666666661</v>
      </c>
    </row>
    <row r="40" spans="1:16" x14ac:dyDescent="0.25">
      <c r="C40" s="5">
        <f>F29</f>
        <v>0.1436349539631627</v>
      </c>
      <c r="D40" s="5">
        <f>F32</f>
        <v>6.085228015448526E-2</v>
      </c>
    </row>
    <row r="41" spans="1:16" x14ac:dyDescent="0.25">
      <c r="C41" s="5">
        <f t="shared" ref="C41:C42" si="11">F30</f>
        <v>3.513308032799449E-2</v>
      </c>
      <c r="D41" s="5">
        <f t="shared" ref="D41:D42" si="12">F33</f>
        <v>6.6395280956806052E-2</v>
      </c>
    </row>
    <row r="42" spans="1:16" x14ac:dyDescent="0.25">
      <c r="C42" s="5">
        <f t="shared" si="11"/>
        <v>0.21940601632589657</v>
      </c>
      <c r="D42" s="5">
        <f t="shared" si="12"/>
        <v>8.0773345438536606E-2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B32" workbookViewId="0">
      <selection activeCell="E33" sqref="E33:E38"/>
    </sheetView>
  </sheetViews>
  <sheetFormatPr defaultRowHeight="15" x14ac:dyDescent="0.25"/>
  <cols>
    <col min="3" max="3" width="11.42578125" customWidth="1"/>
  </cols>
  <sheetData>
    <row r="1" spans="1:7" x14ac:dyDescent="0.25">
      <c r="A1" s="1" t="s">
        <v>0</v>
      </c>
      <c r="B1" s="1" t="s">
        <v>7</v>
      </c>
      <c r="C1" t="s">
        <v>16</v>
      </c>
    </row>
    <row r="2" spans="1:7" x14ac:dyDescent="0.25">
      <c r="A2" s="1" t="s">
        <v>1</v>
      </c>
      <c r="B2" s="1">
        <v>1</v>
      </c>
      <c r="C2">
        <v>0.25800000000000001</v>
      </c>
      <c r="F2" t="s">
        <v>21</v>
      </c>
      <c r="G2" t="s">
        <v>22</v>
      </c>
    </row>
    <row r="3" spans="1:7" x14ac:dyDescent="0.25">
      <c r="A3" s="1"/>
      <c r="B3" s="1">
        <v>2</v>
      </c>
      <c r="C3">
        <v>0.26600000000000001</v>
      </c>
    </row>
    <row r="4" spans="1:7" x14ac:dyDescent="0.25">
      <c r="A4" s="1"/>
      <c r="B4" s="1">
        <v>3</v>
      </c>
      <c r="C4">
        <v>0.255</v>
      </c>
      <c r="F4">
        <v>25</v>
      </c>
      <c r="G4">
        <v>0.123</v>
      </c>
    </row>
    <row r="5" spans="1:7" x14ac:dyDescent="0.25">
      <c r="A5" s="1" t="s">
        <v>2</v>
      </c>
      <c r="B5" s="1">
        <v>1</v>
      </c>
      <c r="C5">
        <v>0.22500000000000001</v>
      </c>
      <c r="F5">
        <v>50</v>
      </c>
      <c r="G5">
        <v>0.188</v>
      </c>
    </row>
    <row r="6" spans="1:7" x14ac:dyDescent="0.25">
      <c r="A6" s="1"/>
      <c r="B6" s="1">
        <v>2</v>
      </c>
      <c r="C6">
        <v>0.22700000000000001</v>
      </c>
      <c r="F6">
        <v>75</v>
      </c>
      <c r="G6">
        <v>0.251</v>
      </c>
    </row>
    <row r="7" spans="1:7" x14ac:dyDescent="0.25">
      <c r="A7" s="1"/>
      <c r="B7" s="1">
        <v>3</v>
      </c>
      <c r="C7">
        <v>0.24199999999999999</v>
      </c>
      <c r="F7">
        <v>100</v>
      </c>
      <c r="G7">
        <v>0.317</v>
      </c>
    </row>
    <row r="8" spans="1:7" x14ac:dyDescent="0.25">
      <c r="A8" s="1" t="s">
        <v>3</v>
      </c>
      <c r="B8" s="1">
        <v>1</v>
      </c>
      <c r="C8">
        <v>0.27800000000000002</v>
      </c>
      <c r="F8">
        <v>125</v>
      </c>
      <c r="G8">
        <v>0.376</v>
      </c>
    </row>
    <row r="9" spans="1:7" x14ac:dyDescent="0.25">
      <c r="A9" s="1"/>
      <c r="B9" s="1">
        <v>2</v>
      </c>
      <c r="C9">
        <v>0.26100000000000001</v>
      </c>
      <c r="F9">
        <v>150</v>
      </c>
      <c r="G9">
        <v>0.441</v>
      </c>
    </row>
    <row r="10" spans="1:7" x14ac:dyDescent="0.25">
      <c r="A10" s="1"/>
      <c r="B10" s="1">
        <v>3</v>
      </c>
      <c r="C10">
        <v>0.26700000000000002</v>
      </c>
      <c r="F10">
        <v>175</v>
      </c>
      <c r="G10">
        <v>0.52600000000000002</v>
      </c>
    </row>
    <row r="11" spans="1:7" x14ac:dyDescent="0.25">
      <c r="A11" s="1" t="s">
        <v>4</v>
      </c>
      <c r="B11" s="1">
        <v>1</v>
      </c>
      <c r="C11">
        <v>0.33900000000000002</v>
      </c>
      <c r="F11">
        <v>200</v>
      </c>
      <c r="G11">
        <v>0.58899999999999997</v>
      </c>
    </row>
    <row r="12" spans="1:7" x14ac:dyDescent="0.25">
      <c r="A12" s="1"/>
      <c r="B12" s="1">
        <v>2</v>
      </c>
      <c r="C12">
        <v>0.33100000000000002</v>
      </c>
    </row>
    <row r="13" spans="1:7" x14ac:dyDescent="0.25">
      <c r="A13" s="1"/>
      <c r="B13" s="1">
        <v>3</v>
      </c>
      <c r="C13">
        <v>0.34200000000000003</v>
      </c>
    </row>
    <row r="14" spans="1:7" x14ac:dyDescent="0.25">
      <c r="A14" s="1" t="s">
        <v>5</v>
      </c>
      <c r="B14" s="1">
        <v>1</v>
      </c>
      <c r="C14">
        <v>0.28299999999999997</v>
      </c>
      <c r="F14">
        <v>0</v>
      </c>
      <c r="G14">
        <v>0</v>
      </c>
    </row>
    <row r="15" spans="1:7" x14ac:dyDescent="0.25">
      <c r="A15" s="1"/>
      <c r="B15" s="1">
        <v>2</v>
      </c>
      <c r="C15">
        <v>0.28799999999999998</v>
      </c>
      <c r="F15">
        <v>150</v>
      </c>
      <c r="G15">
        <v>0.441</v>
      </c>
    </row>
    <row r="16" spans="1:7" x14ac:dyDescent="0.25">
      <c r="A16" s="1"/>
      <c r="B16" s="1">
        <v>3</v>
      </c>
      <c r="C16">
        <v>0.28000000000000003</v>
      </c>
      <c r="F16">
        <v>175</v>
      </c>
      <c r="G16">
        <v>0.52600000000000002</v>
      </c>
    </row>
    <row r="17" spans="1:20" x14ac:dyDescent="0.25">
      <c r="A17" s="1" t="s">
        <v>6</v>
      </c>
      <c r="B17" s="1">
        <v>1</v>
      </c>
      <c r="C17">
        <v>0.36599999999999999</v>
      </c>
      <c r="F17">
        <v>200</v>
      </c>
      <c r="G17">
        <v>0.58899999999999997</v>
      </c>
    </row>
    <row r="18" spans="1:20" x14ac:dyDescent="0.25">
      <c r="A18" s="1"/>
      <c r="B18" s="1">
        <v>2</v>
      </c>
      <c r="C18">
        <v>0.36799999999999999</v>
      </c>
    </row>
    <row r="19" spans="1:20" x14ac:dyDescent="0.25">
      <c r="A19" s="1"/>
      <c r="B19" s="1">
        <v>3</v>
      </c>
      <c r="C19">
        <v>0.375</v>
      </c>
    </row>
    <row r="22" spans="1:20" x14ac:dyDescent="0.25">
      <c r="A22" t="s">
        <v>25</v>
      </c>
      <c r="H22" t="s">
        <v>26</v>
      </c>
      <c r="O22" t="s">
        <v>53</v>
      </c>
    </row>
    <row r="23" spans="1:20" x14ac:dyDescent="0.25">
      <c r="A23" t="s">
        <v>27</v>
      </c>
      <c r="B23" t="s">
        <v>28</v>
      </c>
      <c r="C23" t="s">
        <v>29</v>
      </c>
      <c r="D23" t="s">
        <v>30</v>
      </c>
      <c r="E23" t="s">
        <v>73</v>
      </c>
      <c r="F23" t="s">
        <v>72</v>
      </c>
      <c r="H23" t="s">
        <v>27</v>
      </c>
      <c r="I23" t="s">
        <v>28</v>
      </c>
      <c r="J23" t="s">
        <v>29</v>
      </c>
      <c r="K23" t="s">
        <v>30</v>
      </c>
      <c r="L23" t="s">
        <v>74</v>
      </c>
      <c r="M23" t="s">
        <v>32</v>
      </c>
      <c r="O23" t="s">
        <v>27</v>
      </c>
      <c r="P23" t="s">
        <v>28</v>
      </c>
      <c r="Q23" t="s">
        <v>29</v>
      </c>
      <c r="R23" t="s">
        <v>30</v>
      </c>
      <c r="S23" t="s">
        <v>31</v>
      </c>
      <c r="T23" t="s">
        <v>71</v>
      </c>
    </row>
    <row r="24" spans="1:20" x14ac:dyDescent="0.25">
      <c r="A24" t="s">
        <v>1</v>
      </c>
      <c r="B24">
        <v>0.25800000000000001</v>
      </c>
      <c r="C24">
        <f>(B24-0.052)/0.002</f>
        <v>103</v>
      </c>
      <c r="D24">
        <v>10</v>
      </c>
      <c r="E24">
        <f>7.6/0.1</f>
        <v>75.999999999999986</v>
      </c>
      <c r="F24">
        <f>(C24/1000*0.1*E24/D24)*100</f>
        <v>7.8279999999999985</v>
      </c>
      <c r="H24" t="s">
        <v>1</v>
      </c>
      <c r="I24">
        <v>0.26600000000000001</v>
      </c>
      <c r="J24">
        <f>(I24-0.052)/0.002</f>
        <v>107.00000000000001</v>
      </c>
      <c r="K24">
        <v>10</v>
      </c>
      <c r="L24">
        <v>76</v>
      </c>
      <c r="M24">
        <f>(J24/1000*0.1*L24/K24)*100</f>
        <v>8.1320000000000014</v>
      </c>
      <c r="O24" t="s">
        <v>1</v>
      </c>
      <c r="P24">
        <v>0.255</v>
      </c>
      <c r="Q24">
        <f>(P24-0.052)/0.002</f>
        <v>101.5</v>
      </c>
      <c r="R24">
        <v>10</v>
      </c>
      <c r="S24">
        <v>76</v>
      </c>
      <c r="T24">
        <f>(Q24/1000*0.1*S24)/R24*100</f>
        <v>7.7140000000000013</v>
      </c>
    </row>
    <row r="25" spans="1:20" x14ac:dyDescent="0.25">
      <c r="A25" t="s">
        <v>2</v>
      </c>
      <c r="B25">
        <v>0.22500000000000001</v>
      </c>
      <c r="C25">
        <f t="shared" ref="C25:C29" si="0">(B25-0.052)/0.002</f>
        <v>86.5</v>
      </c>
      <c r="D25">
        <v>10</v>
      </c>
      <c r="E25">
        <f t="shared" ref="E25:E29" si="1">7.6/0.1</f>
        <v>75.999999999999986</v>
      </c>
      <c r="F25">
        <f t="shared" ref="F25:F29" si="2">(C25/1000*0.1*E25/D25)*100</f>
        <v>6.573999999999999</v>
      </c>
      <c r="H25" t="s">
        <v>2</v>
      </c>
      <c r="I25">
        <v>0.22700000000000001</v>
      </c>
      <c r="J25">
        <f t="shared" ref="J25:J29" si="3">(I25-0.052)/0.002</f>
        <v>87.5</v>
      </c>
      <c r="K25">
        <v>10</v>
      </c>
      <c r="L25">
        <v>76</v>
      </c>
      <c r="M25">
        <f t="shared" ref="M25:M29" si="4">(J25/1000*0.1*L25/K25)*100</f>
        <v>6.6499999999999986</v>
      </c>
      <c r="O25" t="s">
        <v>2</v>
      </c>
      <c r="P25">
        <v>0.24199999999999999</v>
      </c>
      <c r="Q25">
        <f t="shared" ref="Q25:Q29" si="5">(P25-0.052)/0.002</f>
        <v>95</v>
      </c>
      <c r="R25">
        <v>10</v>
      </c>
      <c r="S25">
        <v>76</v>
      </c>
      <c r="T25">
        <f t="shared" ref="T25:T29" si="6">(Q25/1000*0.1*S25)/R25*100</f>
        <v>7.2200000000000015</v>
      </c>
    </row>
    <row r="26" spans="1:20" x14ac:dyDescent="0.25">
      <c r="A26" t="s">
        <v>3</v>
      </c>
      <c r="B26">
        <v>0.27800000000000002</v>
      </c>
      <c r="C26">
        <f t="shared" si="0"/>
        <v>113.00000000000001</v>
      </c>
      <c r="D26">
        <v>10</v>
      </c>
      <c r="E26">
        <f t="shared" si="1"/>
        <v>75.999999999999986</v>
      </c>
      <c r="F26">
        <f t="shared" si="2"/>
        <v>8.5879999999999992</v>
      </c>
      <c r="H26" t="s">
        <v>3</v>
      </c>
      <c r="I26">
        <v>0.26100000000000001</v>
      </c>
      <c r="J26">
        <f t="shared" si="3"/>
        <v>104.50000000000001</v>
      </c>
      <c r="K26">
        <v>10</v>
      </c>
      <c r="L26">
        <v>76</v>
      </c>
      <c r="M26">
        <f t="shared" si="4"/>
        <v>7.9420000000000002</v>
      </c>
      <c r="O26" t="s">
        <v>3</v>
      </c>
      <c r="P26">
        <v>0.26700000000000002</v>
      </c>
      <c r="Q26">
        <f t="shared" si="5"/>
        <v>107.50000000000001</v>
      </c>
      <c r="R26">
        <v>10</v>
      </c>
      <c r="S26">
        <v>76</v>
      </c>
      <c r="T26">
        <f t="shared" si="6"/>
        <v>8.1700000000000017</v>
      </c>
    </row>
    <row r="27" spans="1:20" x14ac:dyDescent="0.25">
      <c r="A27" t="s">
        <v>4</v>
      </c>
      <c r="B27">
        <v>0.33900000000000002</v>
      </c>
      <c r="C27">
        <f t="shared" si="0"/>
        <v>143.5</v>
      </c>
      <c r="D27">
        <v>10</v>
      </c>
      <c r="E27">
        <f t="shared" si="1"/>
        <v>75.999999999999986</v>
      </c>
      <c r="F27">
        <f t="shared" si="2"/>
        <v>10.905999999999997</v>
      </c>
      <c r="H27" t="s">
        <v>4</v>
      </c>
      <c r="I27">
        <v>0.33100000000000002</v>
      </c>
      <c r="J27">
        <f t="shared" si="3"/>
        <v>139.5</v>
      </c>
      <c r="K27">
        <v>10</v>
      </c>
      <c r="L27">
        <v>76</v>
      </c>
      <c r="M27">
        <f t="shared" si="4"/>
        <v>10.602000000000004</v>
      </c>
      <c r="O27" t="s">
        <v>4</v>
      </c>
      <c r="P27">
        <v>0.34200000000000003</v>
      </c>
      <c r="Q27">
        <f t="shared" si="5"/>
        <v>145.00000000000003</v>
      </c>
      <c r="R27">
        <v>10</v>
      </c>
      <c r="S27">
        <v>76</v>
      </c>
      <c r="T27">
        <f t="shared" si="6"/>
        <v>11.020000000000001</v>
      </c>
    </row>
    <row r="28" spans="1:20" x14ac:dyDescent="0.25">
      <c r="A28" t="s">
        <v>5</v>
      </c>
      <c r="B28">
        <v>0.28299999999999997</v>
      </c>
      <c r="C28">
        <f t="shared" si="0"/>
        <v>115.49999999999999</v>
      </c>
      <c r="D28">
        <v>10</v>
      </c>
      <c r="E28">
        <f t="shared" si="1"/>
        <v>75.999999999999986</v>
      </c>
      <c r="F28">
        <f t="shared" si="2"/>
        <v>8.7779999999999987</v>
      </c>
      <c r="H28" t="s">
        <v>5</v>
      </c>
      <c r="I28">
        <v>0.28799999999999998</v>
      </c>
      <c r="J28">
        <f t="shared" si="3"/>
        <v>117.99999999999999</v>
      </c>
      <c r="K28">
        <v>10</v>
      </c>
      <c r="L28">
        <v>76</v>
      </c>
      <c r="M28">
        <f t="shared" si="4"/>
        <v>8.9679999999999982</v>
      </c>
      <c r="O28" t="s">
        <v>5</v>
      </c>
      <c r="P28">
        <v>0.28000000000000003</v>
      </c>
      <c r="Q28">
        <f t="shared" si="5"/>
        <v>114.00000000000001</v>
      </c>
      <c r="R28">
        <v>10</v>
      </c>
      <c r="S28">
        <v>76</v>
      </c>
      <c r="T28">
        <f t="shared" si="6"/>
        <v>8.6640000000000015</v>
      </c>
    </row>
    <row r="29" spans="1:20" x14ac:dyDescent="0.25">
      <c r="A29" t="s">
        <v>6</v>
      </c>
      <c r="B29">
        <v>0.36599999999999999</v>
      </c>
      <c r="C29">
        <f t="shared" si="0"/>
        <v>157</v>
      </c>
      <c r="D29">
        <v>10</v>
      </c>
      <c r="E29">
        <f t="shared" si="1"/>
        <v>75.999999999999986</v>
      </c>
      <c r="F29">
        <f t="shared" si="2"/>
        <v>11.932</v>
      </c>
      <c r="H29" t="s">
        <v>6</v>
      </c>
      <c r="I29">
        <v>0.36799999999999999</v>
      </c>
      <c r="J29">
        <f t="shared" si="3"/>
        <v>158</v>
      </c>
      <c r="K29">
        <v>10</v>
      </c>
      <c r="L29">
        <v>76</v>
      </c>
      <c r="M29">
        <f t="shared" si="4"/>
        <v>12.008000000000001</v>
      </c>
      <c r="O29" t="s">
        <v>6</v>
      </c>
      <c r="P29">
        <v>0.375</v>
      </c>
      <c r="Q29">
        <f t="shared" si="5"/>
        <v>161.5</v>
      </c>
      <c r="R29">
        <v>10</v>
      </c>
      <c r="S29">
        <v>76</v>
      </c>
      <c r="T29">
        <f t="shared" si="6"/>
        <v>12.274000000000001</v>
      </c>
    </row>
    <row r="31" spans="1:20" x14ac:dyDescent="0.25">
      <c r="A31" t="s">
        <v>34</v>
      </c>
    </row>
    <row r="32" spans="1:20" x14ac:dyDescent="0.25">
      <c r="A32" t="s">
        <v>38</v>
      </c>
      <c r="B32" t="s">
        <v>35</v>
      </c>
      <c r="C32" t="s">
        <v>36</v>
      </c>
      <c r="D32" t="s">
        <v>37</v>
      </c>
      <c r="E32" t="s">
        <v>39</v>
      </c>
      <c r="F32" t="s">
        <v>40</v>
      </c>
      <c r="H32" s="8" t="s">
        <v>42</v>
      </c>
    </row>
    <row r="33" spans="1:16" x14ac:dyDescent="0.25">
      <c r="A33" t="s">
        <v>1</v>
      </c>
      <c r="B33">
        <f>F24</f>
        <v>7.8279999999999985</v>
      </c>
      <c r="C33">
        <f>M24</f>
        <v>8.1320000000000014</v>
      </c>
      <c r="D33">
        <f>T24</f>
        <v>7.7140000000000013</v>
      </c>
      <c r="E33" s="4">
        <f>AVERAGE(B33:D33)</f>
        <v>7.8913333333333346</v>
      </c>
      <c r="F33">
        <f>STDEV(B33:D33)</f>
        <v>0.21607714671693889</v>
      </c>
      <c r="H33" t="s">
        <v>43</v>
      </c>
    </row>
    <row r="34" spans="1:16" x14ac:dyDescent="0.25">
      <c r="A34" t="s">
        <v>2</v>
      </c>
      <c r="B34">
        <f t="shared" ref="B34:B38" si="7">F25</f>
        <v>6.573999999999999</v>
      </c>
      <c r="C34">
        <f t="shared" ref="C34:C38" si="8">M25</f>
        <v>6.6499999999999986</v>
      </c>
      <c r="D34">
        <f t="shared" ref="D34:D38" si="9">T25</f>
        <v>7.2200000000000015</v>
      </c>
      <c r="E34" s="4">
        <f t="shared" ref="E34:E38" si="10">AVERAGE(B34:D34)</f>
        <v>6.8146666666666667</v>
      </c>
      <c r="F34">
        <f t="shared" ref="F34:F38" si="11">STDEV(B34:D34)</f>
        <v>0.35307978324074918</v>
      </c>
      <c r="O34" s="13" t="s">
        <v>55</v>
      </c>
      <c r="P34" s="16" t="s">
        <v>61</v>
      </c>
    </row>
    <row r="35" spans="1:16" x14ac:dyDescent="0.25">
      <c r="A35" t="s">
        <v>3</v>
      </c>
      <c r="B35">
        <f t="shared" si="7"/>
        <v>8.5879999999999992</v>
      </c>
      <c r="C35">
        <f t="shared" si="8"/>
        <v>7.9420000000000002</v>
      </c>
      <c r="D35">
        <f t="shared" si="9"/>
        <v>8.1700000000000017</v>
      </c>
      <c r="E35" s="4">
        <f t="shared" si="10"/>
        <v>8.2333333333333343</v>
      </c>
      <c r="F35">
        <f t="shared" si="11"/>
        <v>0.32762376796156423</v>
      </c>
      <c r="O35" s="14" t="s">
        <v>56</v>
      </c>
      <c r="P35" s="17" t="s">
        <v>62</v>
      </c>
    </row>
    <row r="36" spans="1:16" x14ac:dyDescent="0.25">
      <c r="A36" t="s">
        <v>4</v>
      </c>
      <c r="B36">
        <f t="shared" si="7"/>
        <v>10.905999999999997</v>
      </c>
      <c r="C36">
        <f t="shared" si="8"/>
        <v>10.602000000000004</v>
      </c>
      <c r="D36">
        <f t="shared" si="9"/>
        <v>11.020000000000001</v>
      </c>
      <c r="E36" s="4">
        <f t="shared" si="10"/>
        <v>10.842666666666668</v>
      </c>
      <c r="F36">
        <f t="shared" si="11"/>
        <v>0.21607714671693637</v>
      </c>
      <c r="O36" s="14" t="s">
        <v>57</v>
      </c>
      <c r="P36" s="17" t="s">
        <v>63</v>
      </c>
    </row>
    <row r="37" spans="1:16" x14ac:dyDescent="0.25">
      <c r="A37" t="s">
        <v>5</v>
      </c>
      <c r="B37">
        <f t="shared" si="7"/>
        <v>8.7779999999999987</v>
      </c>
      <c r="C37">
        <f t="shared" si="8"/>
        <v>8.9679999999999982</v>
      </c>
      <c r="D37">
        <f t="shared" si="9"/>
        <v>8.6640000000000015</v>
      </c>
      <c r="E37" s="4">
        <f t="shared" si="10"/>
        <v>8.8033333333333328</v>
      </c>
      <c r="F37">
        <f t="shared" si="11"/>
        <v>0.15357517160443893</v>
      </c>
      <c r="O37" s="13" t="s">
        <v>58</v>
      </c>
      <c r="P37" s="17" t="s">
        <v>64</v>
      </c>
    </row>
    <row r="38" spans="1:16" x14ac:dyDescent="0.25">
      <c r="A38" t="s">
        <v>6</v>
      </c>
      <c r="B38">
        <f t="shared" si="7"/>
        <v>11.932</v>
      </c>
      <c r="C38">
        <f t="shared" si="8"/>
        <v>12.008000000000001</v>
      </c>
      <c r="D38">
        <f t="shared" si="9"/>
        <v>12.274000000000001</v>
      </c>
      <c r="E38" s="4">
        <f t="shared" si="10"/>
        <v>12.071333333333333</v>
      </c>
      <c r="F38">
        <f t="shared" si="11"/>
        <v>0.17958099379759931</v>
      </c>
      <c r="O38" s="14" t="s">
        <v>59</v>
      </c>
      <c r="P38" s="17" t="s">
        <v>65</v>
      </c>
    </row>
    <row r="39" spans="1:16" x14ac:dyDescent="0.25">
      <c r="O39" s="15" t="s">
        <v>60</v>
      </c>
      <c r="P39" s="18" t="s">
        <v>66</v>
      </c>
    </row>
    <row r="40" spans="1:16" x14ac:dyDescent="0.25">
      <c r="C40" t="s">
        <v>49</v>
      </c>
      <c r="D40" t="s">
        <v>50</v>
      </c>
    </row>
    <row r="41" spans="1:16" x14ac:dyDescent="0.25">
      <c r="B41" t="s">
        <v>46</v>
      </c>
      <c r="C41" s="5">
        <f>E33</f>
        <v>7.8913333333333346</v>
      </c>
      <c r="D41" s="5">
        <f>E36</f>
        <v>10.842666666666668</v>
      </c>
    </row>
    <row r="42" spans="1:16" x14ac:dyDescent="0.25">
      <c r="B42" t="s">
        <v>47</v>
      </c>
      <c r="C42" s="5">
        <f>E34</f>
        <v>6.8146666666666667</v>
      </c>
      <c r="D42" s="5">
        <f>E37</f>
        <v>8.8033333333333328</v>
      </c>
    </row>
    <row r="43" spans="1:16" x14ac:dyDescent="0.25">
      <c r="B43" t="s">
        <v>48</v>
      </c>
      <c r="C43" s="5">
        <f>E35</f>
        <v>8.2333333333333343</v>
      </c>
      <c r="D43" s="5">
        <f>E38</f>
        <v>12.071333333333333</v>
      </c>
    </row>
    <row r="44" spans="1:16" x14ac:dyDescent="0.25">
      <c r="C44" s="5">
        <f>F33</f>
        <v>0.21607714671693889</v>
      </c>
      <c r="D44" s="5">
        <f>F36</f>
        <v>0.21607714671693637</v>
      </c>
    </row>
    <row r="45" spans="1:16" x14ac:dyDescent="0.25">
      <c r="C45" s="5">
        <f t="shared" ref="C45:C46" si="12">F34</f>
        <v>0.35307978324074918</v>
      </c>
      <c r="D45" s="5">
        <f t="shared" ref="D45:D46" si="13">F37</f>
        <v>0.15357517160443893</v>
      </c>
    </row>
    <row r="46" spans="1:16" x14ac:dyDescent="0.25">
      <c r="C46" s="5">
        <f t="shared" si="12"/>
        <v>0.32762376796156423</v>
      </c>
      <c r="D46" s="5">
        <f t="shared" si="13"/>
        <v>0.17958099379759931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C34" workbookViewId="0">
      <selection activeCell="P44" sqref="P44"/>
    </sheetView>
  </sheetViews>
  <sheetFormatPr defaultRowHeight="15" x14ac:dyDescent="0.25"/>
  <cols>
    <col min="1" max="2" width="9.140625" style="9"/>
    <col min="3" max="3" width="13.7109375" style="9" customWidth="1"/>
    <col min="4" max="4" width="9.140625" style="9"/>
    <col min="5" max="5" width="11.5703125" style="9" bestFit="1" customWidth="1"/>
    <col min="6" max="16384" width="9.140625" style="9"/>
  </cols>
  <sheetData>
    <row r="1" spans="1:9" x14ac:dyDescent="0.25">
      <c r="A1" s="9" t="s">
        <v>41</v>
      </c>
    </row>
    <row r="2" spans="1:9" x14ac:dyDescent="0.25">
      <c r="A2" s="10" t="s">
        <v>0</v>
      </c>
      <c r="B2" s="10" t="s">
        <v>7</v>
      </c>
      <c r="C2" s="9" t="s">
        <v>16</v>
      </c>
      <c r="H2" s="9" t="s">
        <v>44</v>
      </c>
    </row>
    <row r="3" spans="1:9" x14ac:dyDescent="0.25">
      <c r="A3" s="10" t="s">
        <v>1</v>
      </c>
      <c r="B3" s="10">
        <v>1</v>
      </c>
      <c r="C3" s="9">
        <v>8.9999999999999993E-3</v>
      </c>
      <c r="H3" s="9" t="s">
        <v>45</v>
      </c>
    </row>
    <row r="4" spans="1:9" x14ac:dyDescent="0.25">
      <c r="A4" s="10"/>
      <c r="B4" s="10">
        <v>2</v>
      </c>
      <c r="C4" s="9">
        <v>1.0999999999999999E-2</v>
      </c>
      <c r="H4" s="9">
        <v>0</v>
      </c>
      <c r="I4" s="9">
        <v>0</v>
      </c>
    </row>
    <row r="5" spans="1:9" x14ac:dyDescent="0.25">
      <c r="A5" s="10"/>
      <c r="B5" s="10">
        <v>3</v>
      </c>
      <c r="C5" s="9">
        <v>1.0999999999999999E-2</v>
      </c>
      <c r="H5" s="9">
        <v>25</v>
      </c>
      <c r="I5" s="9">
        <v>3.5999999999999997E-2</v>
      </c>
    </row>
    <row r="6" spans="1:9" x14ac:dyDescent="0.25">
      <c r="A6" s="10" t="s">
        <v>2</v>
      </c>
      <c r="B6" s="10">
        <v>1</v>
      </c>
      <c r="C6" s="9">
        <v>7.0000000000000001E-3</v>
      </c>
      <c r="H6" s="9">
        <v>50</v>
      </c>
      <c r="I6" s="9">
        <v>6.7000000000000004E-2</v>
      </c>
    </row>
    <row r="7" spans="1:9" x14ac:dyDescent="0.25">
      <c r="A7" s="10"/>
      <c r="B7" s="10">
        <v>2</v>
      </c>
      <c r="C7" s="9">
        <v>8.0000000000000002E-3</v>
      </c>
      <c r="H7" s="9">
        <v>75</v>
      </c>
      <c r="I7" s="9">
        <v>0.104</v>
      </c>
    </row>
    <row r="8" spans="1:9" x14ac:dyDescent="0.25">
      <c r="A8" s="10"/>
      <c r="B8" s="10">
        <v>3</v>
      </c>
      <c r="C8" s="9">
        <v>7.0000000000000001E-3</v>
      </c>
      <c r="H8" s="9">
        <v>100</v>
      </c>
      <c r="I8" s="9">
        <v>0.13600000000000001</v>
      </c>
    </row>
    <row r="9" spans="1:9" x14ac:dyDescent="0.25">
      <c r="A9" s="10" t="s">
        <v>3</v>
      </c>
      <c r="B9" s="10">
        <v>1</v>
      </c>
      <c r="C9" s="9">
        <v>1.2999999999999999E-2</v>
      </c>
    </row>
    <row r="10" spans="1:9" x14ac:dyDescent="0.25">
      <c r="A10" s="10"/>
      <c r="B10" s="10">
        <v>2</v>
      </c>
      <c r="C10" s="9">
        <v>1.0999999999999999E-2</v>
      </c>
    </row>
    <row r="11" spans="1:9" x14ac:dyDescent="0.25">
      <c r="A11" s="10"/>
      <c r="B11" s="10">
        <v>3</v>
      </c>
      <c r="C11" s="9">
        <v>1.4E-2</v>
      </c>
    </row>
    <row r="12" spans="1:9" x14ac:dyDescent="0.25">
      <c r="A12" s="10" t="s">
        <v>4</v>
      </c>
      <c r="B12" s="10">
        <v>1</v>
      </c>
      <c r="C12" s="9">
        <v>2.1999999999999999E-2</v>
      </c>
    </row>
    <row r="13" spans="1:9" x14ac:dyDescent="0.25">
      <c r="A13" s="10"/>
      <c r="B13" s="10">
        <v>2</v>
      </c>
      <c r="C13" s="9">
        <v>2.5000000000000001E-2</v>
      </c>
    </row>
    <row r="14" spans="1:9" x14ac:dyDescent="0.25">
      <c r="A14" s="10"/>
      <c r="B14" s="10">
        <v>3</v>
      </c>
      <c r="C14" s="9">
        <v>2.3E-2</v>
      </c>
    </row>
    <row r="15" spans="1:9" x14ac:dyDescent="0.25">
      <c r="A15" s="10" t="s">
        <v>5</v>
      </c>
      <c r="B15" s="10">
        <v>1</v>
      </c>
      <c r="C15" s="9">
        <v>1.4E-2</v>
      </c>
    </row>
    <row r="16" spans="1:9" x14ac:dyDescent="0.25">
      <c r="A16" s="10"/>
      <c r="B16" s="10">
        <v>2</v>
      </c>
      <c r="C16" s="9">
        <v>1.0999999999999999E-2</v>
      </c>
    </row>
    <row r="17" spans="1:21" x14ac:dyDescent="0.25">
      <c r="A17" s="10"/>
      <c r="B17" s="10">
        <v>3</v>
      </c>
      <c r="C17" s="9">
        <v>1.4E-2</v>
      </c>
    </row>
    <row r="18" spans="1:21" x14ac:dyDescent="0.25">
      <c r="A18" s="10" t="s">
        <v>6</v>
      </c>
      <c r="B18" s="10">
        <v>1</v>
      </c>
      <c r="C18" s="9">
        <v>3.5000000000000003E-2</v>
      </c>
    </row>
    <row r="19" spans="1:21" x14ac:dyDescent="0.25">
      <c r="A19" s="10"/>
      <c r="B19" s="10">
        <v>2</v>
      </c>
      <c r="C19" s="9">
        <v>3.3000000000000002E-2</v>
      </c>
    </row>
    <row r="20" spans="1:21" x14ac:dyDescent="0.25">
      <c r="A20" s="10"/>
      <c r="B20" s="10">
        <v>3</v>
      </c>
      <c r="C20" s="9">
        <v>3.7999999999999999E-2</v>
      </c>
    </row>
    <row r="23" spans="1:21" x14ac:dyDescent="0.25">
      <c r="A23" s="9" t="s">
        <v>25</v>
      </c>
      <c r="I23" s="9" t="s">
        <v>26</v>
      </c>
      <c r="P23" s="9" t="s">
        <v>53</v>
      </c>
    </row>
    <row r="24" spans="1:21" x14ac:dyDescent="0.25">
      <c r="A24" s="9" t="s">
        <v>27</v>
      </c>
      <c r="B24" s="9" t="s">
        <v>28</v>
      </c>
      <c r="C24" s="9" t="s">
        <v>29</v>
      </c>
      <c r="D24" s="9" t="s">
        <v>30</v>
      </c>
      <c r="E24" s="9" t="s">
        <v>70</v>
      </c>
      <c r="F24" s="9" t="s">
        <v>71</v>
      </c>
      <c r="I24" s="9" t="s">
        <v>27</v>
      </c>
      <c r="J24" s="9" t="s">
        <v>28</v>
      </c>
      <c r="K24" s="9" t="s">
        <v>29</v>
      </c>
      <c r="L24" s="9" t="s">
        <v>30</v>
      </c>
      <c r="M24" s="9" t="s">
        <v>31</v>
      </c>
      <c r="N24" s="9" t="s">
        <v>72</v>
      </c>
      <c r="P24" s="9" t="s">
        <v>27</v>
      </c>
      <c r="Q24" s="9" t="s">
        <v>28</v>
      </c>
      <c r="R24" s="9" t="s">
        <v>29</v>
      </c>
      <c r="S24" s="9" t="s">
        <v>30</v>
      </c>
      <c r="T24" s="9" t="s">
        <v>31</v>
      </c>
      <c r="U24" s="9" t="s">
        <v>71</v>
      </c>
    </row>
    <row r="25" spans="1:21" x14ac:dyDescent="0.25">
      <c r="A25" s="9" t="s">
        <v>1</v>
      </c>
      <c r="B25" s="9">
        <f>C3</f>
        <v>8.9999999999999993E-3</v>
      </c>
      <c r="C25" s="9">
        <f>(B25-0.0006)/0.0014</f>
        <v>6</v>
      </c>
      <c r="D25" s="9">
        <v>10</v>
      </c>
      <c r="E25" s="11">
        <v>10</v>
      </c>
      <c r="F25" s="9">
        <f>(C25/1000*1*E25/D25)*100</f>
        <v>0.6</v>
      </c>
      <c r="I25" s="9" t="s">
        <v>1</v>
      </c>
      <c r="J25" s="9">
        <f>C4</f>
        <v>1.0999999999999999E-2</v>
      </c>
      <c r="K25" s="9">
        <f>(J25-0.0006)/0.0014</f>
        <v>7.4285714285714279</v>
      </c>
      <c r="L25" s="9">
        <v>10</v>
      </c>
      <c r="M25" s="9">
        <v>10</v>
      </c>
      <c r="N25" s="9">
        <f>U25</f>
        <v>0.74285714285714277</v>
      </c>
      <c r="P25" s="9" t="s">
        <v>1</v>
      </c>
      <c r="Q25" s="9">
        <f>C5</f>
        <v>1.0999999999999999E-2</v>
      </c>
      <c r="R25" s="9">
        <f>(Q25-0.0006)/0.0014</f>
        <v>7.4285714285714279</v>
      </c>
      <c r="S25" s="9">
        <v>10</v>
      </c>
      <c r="T25" s="9">
        <v>10</v>
      </c>
      <c r="U25" s="9">
        <f>(R25/1000*1*T25/S25)*100</f>
        <v>0.74285714285714277</v>
      </c>
    </row>
    <row r="26" spans="1:21" x14ac:dyDescent="0.25">
      <c r="A26" s="9" t="s">
        <v>2</v>
      </c>
      <c r="B26" s="9">
        <f>C6</f>
        <v>7.0000000000000001E-3</v>
      </c>
      <c r="C26" s="9">
        <f t="shared" ref="C26:C30" si="0">(B26-0.0006)/0.0014</f>
        <v>4.5714285714285721</v>
      </c>
      <c r="D26" s="9">
        <v>10</v>
      </c>
      <c r="E26" s="11">
        <v>10</v>
      </c>
      <c r="F26" s="9">
        <f t="shared" ref="F26:F30" si="1">(C26/1000*1*E26/D26)*100</f>
        <v>0.45714285714285718</v>
      </c>
      <c r="I26" s="9" t="s">
        <v>2</v>
      </c>
      <c r="J26" s="9">
        <f>C7</f>
        <v>8.0000000000000002E-3</v>
      </c>
      <c r="K26" s="9">
        <f t="shared" ref="K26:K30" si="2">(J26-0.0006)/0.0014</f>
        <v>5.2857142857142856</v>
      </c>
      <c r="L26" s="9">
        <v>10</v>
      </c>
      <c r="M26" s="9">
        <v>10</v>
      </c>
      <c r="N26" s="9">
        <f t="shared" ref="N26:N30" si="3">(K26/1000*1*M26/L26)*100</f>
        <v>0.52857142857142858</v>
      </c>
      <c r="P26" s="9" t="s">
        <v>2</v>
      </c>
      <c r="Q26" s="9">
        <f>C8</f>
        <v>7.0000000000000001E-3</v>
      </c>
      <c r="R26" s="9">
        <f t="shared" ref="R26:R30" si="4">(Q26-0.0006)/0.0014</f>
        <v>4.5714285714285721</v>
      </c>
      <c r="S26" s="9">
        <v>10</v>
      </c>
      <c r="T26" s="9">
        <v>10</v>
      </c>
      <c r="U26" s="9">
        <f t="shared" ref="U26:U30" si="5">(R26/1000*1*T26/S26)*100</f>
        <v>0.45714285714285718</v>
      </c>
    </row>
    <row r="27" spans="1:21" x14ac:dyDescent="0.25">
      <c r="A27" s="9" t="s">
        <v>3</v>
      </c>
      <c r="B27" s="9">
        <f>C9</f>
        <v>1.2999999999999999E-2</v>
      </c>
      <c r="C27" s="9">
        <f t="shared" si="0"/>
        <v>8.8571428571428577</v>
      </c>
      <c r="D27" s="9">
        <v>10</v>
      </c>
      <c r="E27" s="11">
        <v>10</v>
      </c>
      <c r="F27" s="9">
        <f t="shared" si="1"/>
        <v>0.88571428571428568</v>
      </c>
      <c r="I27" s="9" t="s">
        <v>3</v>
      </c>
      <c r="J27" s="9">
        <f>C10</f>
        <v>1.0999999999999999E-2</v>
      </c>
      <c r="K27" s="9">
        <f t="shared" si="2"/>
        <v>7.4285714285714279</v>
      </c>
      <c r="L27" s="9">
        <v>10</v>
      </c>
      <c r="M27" s="9">
        <v>10</v>
      </c>
      <c r="N27" s="9">
        <f t="shared" si="3"/>
        <v>0.74285714285714277</v>
      </c>
      <c r="P27" s="9" t="s">
        <v>3</v>
      </c>
      <c r="Q27" s="9">
        <f>C11</f>
        <v>1.4E-2</v>
      </c>
      <c r="R27" s="9">
        <f t="shared" si="4"/>
        <v>9.5714285714285712</v>
      </c>
      <c r="S27" s="9">
        <v>10</v>
      </c>
      <c r="T27" s="9">
        <v>10</v>
      </c>
      <c r="U27" s="9">
        <f t="shared" si="5"/>
        <v>0.95714285714285707</v>
      </c>
    </row>
    <row r="28" spans="1:21" x14ac:dyDescent="0.25">
      <c r="A28" s="9" t="s">
        <v>4</v>
      </c>
      <c r="B28" s="9">
        <f>C12</f>
        <v>2.1999999999999999E-2</v>
      </c>
      <c r="C28" s="9">
        <f t="shared" si="0"/>
        <v>15.285714285714285</v>
      </c>
      <c r="D28" s="9">
        <v>10</v>
      </c>
      <c r="E28" s="11">
        <v>10</v>
      </c>
      <c r="F28" s="9">
        <f t="shared" si="1"/>
        <v>1.5285714285714287</v>
      </c>
      <c r="I28" s="9" t="s">
        <v>4</v>
      </c>
      <c r="J28" s="9">
        <f>C13</f>
        <v>2.5000000000000001E-2</v>
      </c>
      <c r="K28" s="9">
        <f t="shared" si="2"/>
        <v>17.428571428571431</v>
      </c>
      <c r="L28" s="9">
        <v>10</v>
      </c>
      <c r="M28" s="9">
        <v>10</v>
      </c>
      <c r="N28" s="9">
        <f t="shared" si="3"/>
        <v>1.7428571428571433</v>
      </c>
      <c r="P28" s="9" t="s">
        <v>4</v>
      </c>
      <c r="Q28" s="9">
        <f>C14</f>
        <v>2.3E-2</v>
      </c>
      <c r="R28" s="9">
        <f t="shared" si="4"/>
        <v>16</v>
      </c>
      <c r="S28" s="9">
        <v>10</v>
      </c>
      <c r="T28" s="9">
        <v>10</v>
      </c>
      <c r="U28" s="9">
        <f t="shared" si="5"/>
        <v>1.6</v>
      </c>
    </row>
    <row r="29" spans="1:21" x14ac:dyDescent="0.25">
      <c r="A29" s="9" t="s">
        <v>5</v>
      </c>
      <c r="B29" s="9">
        <f>C15</f>
        <v>1.4E-2</v>
      </c>
      <c r="C29" s="9">
        <f t="shared" si="0"/>
        <v>9.5714285714285712</v>
      </c>
      <c r="D29" s="9">
        <v>10</v>
      </c>
      <c r="E29" s="11">
        <v>10</v>
      </c>
      <c r="F29" s="9">
        <f t="shared" si="1"/>
        <v>0.95714285714285707</v>
      </c>
      <c r="I29" s="9" t="s">
        <v>5</v>
      </c>
      <c r="J29" s="9">
        <f>C16</f>
        <v>1.0999999999999999E-2</v>
      </c>
      <c r="K29" s="9">
        <f t="shared" si="2"/>
        <v>7.4285714285714279</v>
      </c>
      <c r="L29" s="9">
        <v>10</v>
      </c>
      <c r="M29" s="9">
        <v>10</v>
      </c>
      <c r="N29" s="9">
        <f t="shared" si="3"/>
        <v>0.74285714285714277</v>
      </c>
      <c r="P29" s="9" t="s">
        <v>5</v>
      </c>
      <c r="Q29" s="9">
        <f>C17</f>
        <v>1.4E-2</v>
      </c>
      <c r="R29" s="9">
        <f t="shared" si="4"/>
        <v>9.5714285714285712</v>
      </c>
      <c r="S29" s="9">
        <v>10</v>
      </c>
      <c r="T29" s="9">
        <v>10</v>
      </c>
      <c r="U29" s="9">
        <f t="shared" si="5"/>
        <v>0.95714285714285707</v>
      </c>
    </row>
    <row r="30" spans="1:21" x14ac:dyDescent="0.25">
      <c r="A30" s="9" t="s">
        <v>6</v>
      </c>
      <c r="B30" s="9">
        <f>C18</f>
        <v>3.5000000000000003E-2</v>
      </c>
      <c r="C30" s="9">
        <f t="shared" si="0"/>
        <v>24.571428571428573</v>
      </c>
      <c r="D30" s="9">
        <v>10</v>
      </c>
      <c r="E30" s="11">
        <v>10</v>
      </c>
      <c r="F30" s="9">
        <f t="shared" si="1"/>
        <v>2.4571428571428573</v>
      </c>
      <c r="I30" s="9" t="s">
        <v>6</v>
      </c>
      <c r="J30" s="9">
        <f>C19</f>
        <v>3.3000000000000002E-2</v>
      </c>
      <c r="K30" s="9">
        <f t="shared" si="2"/>
        <v>23.142857142857142</v>
      </c>
      <c r="L30" s="9">
        <v>10</v>
      </c>
      <c r="M30" s="9">
        <v>10</v>
      </c>
      <c r="N30" s="9">
        <f t="shared" si="3"/>
        <v>2.3142857142857141</v>
      </c>
      <c r="P30" s="9" t="s">
        <v>6</v>
      </c>
      <c r="Q30" s="9">
        <f>C20</f>
        <v>3.7999999999999999E-2</v>
      </c>
      <c r="R30" s="9">
        <f t="shared" si="4"/>
        <v>26.714285714285712</v>
      </c>
      <c r="S30" s="9">
        <v>10</v>
      </c>
      <c r="T30" s="9">
        <v>10</v>
      </c>
      <c r="U30" s="9">
        <f t="shared" si="5"/>
        <v>2.6714285714285713</v>
      </c>
    </row>
    <row r="32" spans="1:21" x14ac:dyDescent="0.25">
      <c r="A32" s="9" t="s">
        <v>34</v>
      </c>
    </row>
    <row r="33" spans="1:17" x14ac:dyDescent="0.25">
      <c r="A33" s="9" t="s">
        <v>38</v>
      </c>
      <c r="B33" s="9" t="s">
        <v>35</v>
      </c>
      <c r="C33" s="9" t="s">
        <v>36</v>
      </c>
      <c r="D33" s="9" t="s">
        <v>37</v>
      </c>
      <c r="E33" s="9" t="s">
        <v>39</v>
      </c>
      <c r="F33" s="9" t="s">
        <v>40</v>
      </c>
      <c r="I33" s="9" t="s">
        <v>42</v>
      </c>
    </row>
    <row r="34" spans="1:17" x14ac:dyDescent="0.25">
      <c r="A34" s="9" t="s">
        <v>1</v>
      </c>
      <c r="B34" s="9">
        <f>F25</f>
        <v>0.6</v>
      </c>
      <c r="C34" s="9">
        <f>N25</f>
        <v>0.74285714285714277</v>
      </c>
      <c r="D34" s="9">
        <f>U25</f>
        <v>0.74285714285714277</v>
      </c>
      <c r="E34" s="12">
        <f>AVERAGE(B34:D34)</f>
        <v>0.6952380952380951</v>
      </c>
      <c r="F34" s="9">
        <f>STDEV(B34:D34)</f>
        <v>8.247860988423221E-2</v>
      </c>
      <c r="I34" s="9" t="s">
        <v>43</v>
      </c>
    </row>
    <row r="35" spans="1:17" x14ac:dyDescent="0.25">
      <c r="A35" s="9" t="s">
        <v>2</v>
      </c>
      <c r="B35" s="9">
        <f t="shared" ref="B35:B39" si="6">F26</f>
        <v>0.45714285714285718</v>
      </c>
      <c r="C35" s="9">
        <f t="shared" ref="C35:C39" si="7">N26</f>
        <v>0.52857142857142858</v>
      </c>
      <c r="D35" s="9">
        <f t="shared" ref="D35:D39" si="8">U26</f>
        <v>0.45714285714285718</v>
      </c>
      <c r="E35" s="12">
        <f t="shared" ref="E35:E39" si="9">AVERAGE(B35:D35)</f>
        <v>0.48095238095238102</v>
      </c>
      <c r="F35" s="9">
        <f t="shared" ref="F35:F39" si="10">STDEV(B35:D35)</f>
        <v>4.1239304942116105E-2</v>
      </c>
      <c r="P35" s="13" t="s">
        <v>55</v>
      </c>
      <c r="Q35" s="16" t="s">
        <v>61</v>
      </c>
    </row>
    <row r="36" spans="1:17" x14ac:dyDescent="0.25">
      <c r="A36" s="9" t="s">
        <v>3</v>
      </c>
      <c r="B36" s="9">
        <f t="shared" si="6"/>
        <v>0.88571428571428568</v>
      </c>
      <c r="C36" s="9">
        <f t="shared" si="7"/>
        <v>0.74285714285714277</v>
      </c>
      <c r="D36" s="9">
        <f t="shared" si="8"/>
        <v>0.95714285714285707</v>
      </c>
      <c r="E36" s="12">
        <f t="shared" si="9"/>
        <v>0.86190476190476184</v>
      </c>
      <c r="F36" s="9">
        <f t="shared" si="10"/>
        <v>0.10910894511799701</v>
      </c>
      <c r="P36" s="14" t="s">
        <v>56</v>
      </c>
      <c r="Q36" s="17" t="s">
        <v>62</v>
      </c>
    </row>
    <row r="37" spans="1:17" x14ac:dyDescent="0.25">
      <c r="A37" s="9" t="s">
        <v>4</v>
      </c>
      <c r="B37" s="9">
        <f t="shared" si="6"/>
        <v>1.5285714285714287</v>
      </c>
      <c r="C37" s="9">
        <f t="shared" si="7"/>
        <v>1.7428571428571433</v>
      </c>
      <c r="D37" s="9">
        <f t="shared" si="8"/>
        <v>1.6</v>
      </c>
      <c r="E37" s="12">
        <f t="shared" si="9"/>
        <v>1.623809523809524</v>
      </c>
      <c r="F37" s="9">
        <f t="shared" si="10"/>
        <v>0.10910894511799639</v>
      </c>
      <c r="P37" s="14" t="s">
        <v>57</v>
      </c>
      <c r="Q37" s="17" t="s">
        <v>63</v>
      </c>
    </row>
    <row r="38" spans="1:17" x14ac:dyDescent="0.25">
      <c r="A38" s="9" t="s">
        <v>5</v>
      </c>
      <c r="B38" s="9">
        <f t="shared" si="6"/>
        <v>0.95714285714285707</v>
      </c>
      <c r="C38" s="9">
        <f t="shared" si="7"/>
        <v>0.74285714285714277</v>
      </c>
      <c r="D38" s="9">
        <f t="shared" si="8"/>
        <v>0.95714285714285707</v>
      </c>
      <c r="E38" s="12">
        <f t="shared" si="9"/>
        <v>0.88571428571428557</v>
      </c>
      <c r="F38" s="9">
        <f t="shared" si="10"/>
        <v>0.12371791482634957</v>
      </c>
      <c r="P38" s="13" t="s">
        <v>58</v>
      </c>
      <c r="Q38" s="17" t="s">
        <v>64</v>
      </c>
    </row>
    <row r="39" spans="1:17" x14ac:dyDescent="0.25">
      <c r="A39" s="9" t="s">
        <v>6</v>
      </c>
      <c r="B39" s="9">
        <f t="shared" si="6"/>
        <v>2.4571428571428573</v>
      </c>
      <c r="C39" s="9">
        <f t="shared" si="7"/>
        <v>2.3142857142857141</v>
      </c>
      <c r="D39" s="9">
        <f t="shared" si="8"/>
        <v>2.6714285714285713</v>
      </c>
      <c r="E39" s="12">
        <f t="shared" si="9"/>
        <v>2.480952380952381</v>
      </c>
      <c r="F39" s="9">
        <f t="shared" si="10"/>
        <v>0.17975796274454167</v>
      </c>
      <c r="P39" s="14" t="s">
        <v>59</v>
      </c>
      <c r="Q39" s="17" t="s">
        <v>65</v>
      </c>
    </row>
    <row r="40" spans="1:17" x14ac:dyDescent="0.25">
      <c r="P40" s="15" t="s">
        <v>60</v>
      </c>
      <c r="Q40" s="18" t="s">
        <v>66</v>
      </c>
    </row>
    <row r="42" spans="1:17" x14ac:dyDescent="0.25">
      <c r="C42"/>
      <c r="D42" t="s">
        <v>49</v>
      </c>
      <c r="E42" t="s">
        <v>50</v>
      </c>
    </row>
    <row r="43" spans="1:17" x14ac:dyDescent="0.25">
      <c r="C43" t="s">
        <v>46</v>
      </c>
      <c r="D43" s="5">
        <f>E34</f>
        <v>0.6952380952380951</v>
      </c>
      <c r="E43" s="5">
        <f>E37</f>
        <v>1.623809523809524</v>
      </c>
    </row>
    <row r="44" spans="1:17" x14ac:dyDescent="0.25">
      <c r="C44" t="s">
        <v>47</v>
      </c>
      <c r="D44" s="5">
        <f>E35</f>
        <v>0.48095238095238102</v>
      </c>
      <c r="E44" s="5">
        <f t="shared" ref="E44:E45" si="11">E38</f>
        <v>0.88571428571428557</v>
      </c>
    </row>
    <row r="45" spans="1:17" x14ac:dyDescent="0.25">
      <c r="C45" t="s">
        <v>48</v>
      </c>
      <c r="D45" s="5">
        <f>E36</f>
        <v>0.86190476190476184</v>
      </c>
      <c r="E45" s="5">
        <f t="shared" si="11"/>
        <v>2.480952380952381</v>
      </c>
    </row>
    <row r="46" spans="1:17" x14ac:dyDescent="0.25">
      <c r="C46"/>
      <c r="D46" s="5">
        <f>F34</f>
        <v>8.247860988423221E-2</v>
      </c>
      <c r="E46" s="5">
        <f>F37</f>
        <v>0.10910894511799639</v>
      </c>
    </row>
    <row r="47" spans="1:17" x14ac:dyDescent="0.25">
      <c r="C47"/>
      <c r="D47" s="5">
        <f t="shared" ref="D47:D48" si="12">F35</f>
        <v>4.1239304942116105E-2</v>
      </c>
      <c r="E47" s="5">
        <f t="shared" ref="E47:E48" si="13">F38</f>
        <v>0.12371791482634957</v>
      </c>
    </row>
    <row r="48" spans="1:17" x14ac:dyDescent="0.25">
      <c r="C48"/>
      <c r="D48" s="5">
        <f t="shared" si="12"/>
        <v>0.10910894511799701</v>
      </c>
      <c r="E48" s="5">
        <f t="shared" si="13"/>
        <v>0.17975796274454167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topLeftCell="A25" workbookViewId="0">
      <selection activeCell="N40" sqref="N40"/>
    </sheetView>
  </sheetViews>
  <sheetFormatPr defaultRowHeight="15" x14ac:dyDescent="0.25"/>
  <cols>
    <col min="3" max="3" width="7.7109375" customWidth="1"/>
    <col min="4" max="4" width="7.42578125" customWidth="1"/>
    <col min="5" max="5" width="9" customWidth="1"/>
    <col min="6" max="6" width="7" customWidth="1"/>
  </cols>
  <sheetData>
    <row r="1" spans="1:6" x14ac:dyDescent="0.25">
      <c r="A1" s="1" t="s">
        <v>0</v>
      </c>
      <c r="B1" s="1" t="s">
        <v>7</v>
      </c>
      <c r="C1" s="1" t="s">
        <v>17</v>
      </c>
      <c r="D1" s="1" t="s">
        <v>18</v>
      </c>
      <c r="E1" s="1" t="s">
        <v>19</v>
      </c>
      <c r="F1" s="1" t="s">
        <v>20</v>
      </c>
    </row>
    <row r="2" spans="1:6" x14ac:dyDescent="0.25">
      <c r="A2" s="1" t="s">
        <v>1</v>
      </c>
      <c r="B2" s="1">
        <v>1</v>
      </c>
      <c r="C2" s="1">
        <v>1.2809999999999999</v>
      </c>
      <c r="D2" s="1">
        <v>1.1439999999999999</v>
      </c>
      <c r="E2" s="3">
        <f>((C2-D2)/C2)*100</f>
        <v>10.694769711163156</v>
      </c>
      <c r="F2" s="28">
        <f>(E2+E3+E5)/3</f>
        <v>9.7059588862867567</v>
      </c>
    </row>
    <row r="3" spans="1:6" x14ac:dyDescent="0.25">
      <c r="A3" s="1"/>
      <c r="B3" s="1">
        <v>2</v>
      </c>
      <c r="C3" s="1">
        <v>1.2809999999999999</v>
      </c>
      <c r="D3" s="1">
        <v>1.1439999999999999</v>
      </c>
      <c r="E3" s="3">
        <f t="shared" ref="E3:E19" si="0">((C3-D3)/C3)*100</f>
        <v>10.694769711163156</v>
      </c>
      <c r="F3" s="28"/>
    </row>
    <row r="4" spans="1:6" x14ac:dyDescent="0.25">
      <c r="A4" s="1"/>
      <c r="B4" s="1">
        <v>3</v>
      </c>
      <c r="C4" s="1">
        <v>1.2809999999999999</v>
      </c>
      <c r="D4" s="1">
        <v>1.1359999999999999</v>
      </c>
      <c r="E4" s="3">
        <f t="shared" si="0"/>
        <v>11.319281811085091</v>
      </c>
      <c r="F4" s="28"/>
    </row>
    <row r="5" spans="1:6" x14ac:dyDescent="0.25">
      <c r="A5" s="1" t="s">
        <v>2</v>
      </c>
      <c r="B5" s="1">
        <v>1</v>
      </c>
      <c r="C5" s="1">
        <v>1.2809999999999999</v>
      </c>
      <c r="D5" s="1">
        <v>1.1819999999999999</v>
      </c>
      <c r="E5" s="3">
        <f t="shared" si="0"/>
        <v>7.7283372365339567</v>
      </c>
      <c r="F5" s="28">
        <f>(E5+E6+E7)/3</f>
        <v>7.7803799115274463</v>
      </c>
    </row>
    <row r="6" spans="1:6" x14ac:dyDescent="0.25">
      <c r="A6" s="1"/>
      <c r="B6" s="1">
        <v>2</v>
      </c>
      <c r="C6" s="1">
        <v>1.2809999999999999</v>
      </c>
      <c r="D6" s="1">
        <v>1.177</v>
      </c>
      <c r="E6" s="3">
        <f t="shared" si="0"/>
        <v>8.1186572989851591</v>
      </c>
      <c r="F6" s="28"/>
    </row>
    <row r="7" spans="1:6" x14ac:dyDescent="0.25">
      <c r="A7" s="1"/>
      <c r="B7" s="1">
        <v>3</v>
      </c>
      <c r="C7" s="1">
        <v>1.2809999999999999</v>
      </c>
      <c r="D7" s="1">
        <v>1.1850000000000001</v>
      </c>
      <c r="E7" s="3">
        <f t="shared" si="0"/>
        <v>7.4941451990632224</v>
      </c>
      <c r="F7" s="28"/>
    </row>
    <row r="8" spans="1:6" x14ac:dyDescent="0.25">
      <c r="A8" s="1" t="s">
        <v>3</v>
      </c>
      <c r="B8" s="1">
        <v>1</v>
      </c>
      <c r="C8" s="1">
        <v>1.2809999999999999</v>
      </c>
      <c r="D8" s="1">
        <v>1.1060000000000001</v>
      </c>
      <c r="E8" s="3">
        <f t="shared" si="0"/>
        <v>13.661202185792337</v>
      </c>
      <c r="F8" s="28">
        <f>(E8+E9+E10)/3</f>
        <v>13.296903460837873</v>
      </c>
    </row>
    <row r="9" spans="1:6" x14ac:dyDescent="0.25">
      <c r="A9" s="1"/>
      <c r="B9" s="1">
        <v>2</v>
      </c>
      <c r="C9" s="1">
        <v>1.2809999999999999</v>
      </c>
      <c r="D9" s="1">
        <v>1.1120000000000001</v>
      </c>
      <c r="E9" s="3">
        <f t="shared" si="0"/>
        <v>13.192818110850885</v>
      </c>
      <c r="F9" s="28"/>
    </row>
    <row r="10" spans="1:6" x14ac:dyDescent="0.25">
      <c r="A10" s="1"/>
      <c r="B10" s="1">
        <v>3</v>
      </c>
      <c r="C10" s="1">
        <v>1.2809999999999999</v>
      </c>
      <c r="D10" s="1">
        <v>1.1140000000000001</v>
      </c>
      <c r="E10" s="3">
        <f t="shared" si="0"/>
        <v>13.036690085870401</v>
      </c>
      <c r="F10" s="28"/>
    </row>
    <row r="11" spans="1:6" x14ac:dyDescent="0.25">
      <c r="A11" s="1" t="s">
        <v>4</v>
      </c>
      <c r="B11" s="1">
        <v>1</v>
      </c>
      <c r="C11" s="1">
        <v>1.2809999999999999</v>
      </c>
      <c r="D11" s="1">
        <v>1.0780000000000001</v>
      </c>
      <c r="E11" s="3">
        <f t="shared" si="0"/>
        <v>15.846994535519116</v>
      </c>
      <c r="F11" s="28">
        <f>(E11+E12+E13)/3</f>
        <v>15.951079885506113</v>
      </c>
    </row>
    <row r="12" spans="1:6" x14ac:dyDescent="0.25">
      <c r="A12" s="1"/>
      <c r="B12" s="1">
        <v>2</v>
      </c>
      <c r="C12" s="1">
        <v>1.2809999999999999</v>
      </c>
      <c r="D12" s="1">
        <v>1.073</v>
      </c>
      <c r="E12" s="3">
        <f t="shared" si="0"/>
        <v>16.237314597970336</v>
      </c>
      <c r="F12" s="28"/>
    </row>
    <row r="13" spans="1:6" x14ac:dyDescent="0.25">
      <c r="A13" s="1"/>
      <c r="B13" s="1">
        <v>3</v>
      </c>
      <c r="C13" s="1">
        <v>1.2809999999999999</v>
      </c>
      <c r="D13" s="1">
        <v>1.079</v>
      </c>
      <c r="E13" s="3">
        <f t="shared" si="0"/>
        <v>15.768930523028882</v>
      </c>
      <c r="F13" s="28"/>
    </row>
    <row r="14" spans="1:6" x14ac:dyDescent="0.25">
      <c r="A14" s="1" t="s">
        <v>5</v>
      </c>
      <c r="B14" s="1">
        <v>1</v>
      </c>
      <c r="C14" s="1">
        <v>1.2809999999999999</v>
      </c>
      <c r="D14" s="1">
        <v>1.0960000000000001</v>
      </c>
      <c r="E14" s="3">
        <f t="shared" si="0"/>
        <v>14.441842310694758</v>
      </c>
      <c r="F14" s="28">
        <f>(E14+E15+E16)/3</f>
        <v>14.493884985688259</v>
      </c>
    </row>
    <row r="15" spans="1:6" x14ac:dyDescent="0.25">
      <c r="A15" s="1"/>
      <c r="B15" s="1">
        <v>2</v>
      </c>
      <c r="C15" s="1">
        <v>1.2809999999999999</v>
      </c>
      <c r="D15" s="1">
        <v>1.099</v>
      </c>
      <c r="E15" s="3">
        <f t="shared" si="0"/>
        <v>14.20765027322404</v>
      </c>
      <c r="F15" s="28"/>
    </row>
    <row r="16" spans="1:6" x14ac:dyDescent="0.25">
      <c r="A16" s="1"/>
      <c r="B16" s="1">
        <v>3</v>
      </c>
      <c r="C16" s="1">
        <v>1.2809999999999999</v>
      </c>
      <c r="D16" s="1">
        <v>1.091</v>
      </c>
      <c r="E16" s="3">
        <f t="shared" si="0"/>
        <v>14.832162373145977</v>
      </c>
      <c r="F16" s="28"/>
    </row>
    <row r="17" spans="1:15" x14ac:dyDescent="0.25">
      <c r="A17" s="1" t="s">
        <v>6</v>
      </c>
      <c r="B17" s="1">
        <v>1</v>
      </c>
      <c r="C17" s="1">
        <v>1.2809999999999999</v>
      </c>
      <c r="D17" s="1">
        <v>1.028</v>
      </c>
      <c r="E17" s="3">
        <f t="shared" si="0"/>
        <v>19.750195160031218</v>
      </c>
      <c r="F17" s="28">
        <f>(E17+E18+E19)/3</f>
        <v>19.828259172521467</v>
      </c>
    </row>
    <row r="18" spans="1:15" x14ac:dyDescent="0.25">
      <c r="A18" s="1"/>
      <c r="B18" s="1">
        <v>2</v>
      </c>
      <c r="C18" s="1">
        <v>1.2809999999999999</v>
      </c>
      <c r="D18" s="1">
        <v>1.022</v>
      </c>
      <c r="E18" s="3">
        <f t="shared" si="0"/>
        <v>20.218579234972669</v>
      </c>
      <c r="F18" s="28"/>
    </row>
    <row r="19" spans="1:15" x14ac:dyDescent="0.25">
      <c r="A19" s="1"/>
      <c r="B19" s="1">
        <v>3</v>
      </c>
      <c r="C19" s="1">
        <v>1.2809999999999999</v>
      </c>
      <c r="D19" s="1">
        <v>1.0309999999999999</v>
      </c>
      <c r="E19" s="3">
        <f t="shared" si="0"/>
        <v>19.516003122560502</v>
      </c>
      <c r="F19" s="28"/>
    </row>
    <row r="21" spans="1:15" x14ac:dyDescent="0.25">
      <c r="A21" t="s">
        <v>38</v>
      </c>
      <c r="B21" t="s">
        <v>35</v>
      </c>
      <c r="C21" t="s">
        <v>36</v>
      </c>
      <c r="D21" t="s">
        <v>37</v>
      </c>
      <c r="E21" t="s">
        <v>39</v>
      </c>
      <c r="F21" t="s">
        <v>40</v>
      </c>
    </row>
    <row r="22" spans="1:15" x14ac:dyDescent="0.25">
      <c r="A22" t="s">
        <v>1</v>
      </c>
      <c r="B22" s="5">
        <v>10.694769711163156</v>
      </c>
      <c r="C22" s="5">
        <v>10.694769711163156</v>
      </c>
      <c r="D22" s="5">
        <v>11.319281811085091</v>
      </c>
      <c r="E22" s="5">
        <f>AVERAGE(B22:D22)</f>
        <v>10.902940411137132</v>
      </c>
      <c r="F22" s="5">
        <f>STDEV(B22:D22)</f>
        <v>0.3605622290021076</v>
      </c>
    </row>
    <row r="23" spans="1:15" x14ac:dyDescent="0.25">
      <c r="A23" t="s">
        <v>2</v>
      </c>
      <c r="B23" s="5">
        <v>7.7283372365339567</v>
      </c>
      <c r="C23" s="5">
        <v>8.1186572989851591</v>
      </c>
      <c r="D23" s="5">
        <v>7.4941451990632224</v>
      </c>
      <c r="E23" s="5">
        <f t="shared" ref="E23:E27" si="1">AVERAGE(B23:D23)</f>
        <v>7.7803799115274463</v>
      </c>
      <c r="F23" s="5">
        <f t="shared" ref="F23:F27" si="2">STDEV(B23:D23)</f>
        <v>0.31549195037684435</v>
      </c>
    </row>
    <row r="24" spans="1:15" x14ac:dyDescent="0.25">
      <c r="A24" t="s">
        <v>3</v>
      </c>
      <c r="B24" s="5">
        <v>13.661202185792337</v>
      </c>
      <c r="C24" s="5">
        <v>13.192818110850885</v>
      </c>
      <c r="D24" s="5">
        <v>13.036690085870401</v>
      </c>
      <c r="E24" s="5">
        <f t="shared" si="1"/>
        <v>13.296903460837873</v>
      </c>
      <c r="F24" s="5">
        <f t="shared" si="2"/>
        <v>0.32500640116567292</v>
      </c>
    </row>
    <row r="25" spans="1:15" x14ac:dyDescent="0.25">
      <c r="A25" t="s">
        <v>4</v>
      </c>
      <c r="B25" s="5">
        <v>15.846994535519116</v>
      </c>
      <c r="C25" s="5">
        <v>16.237314597970336</v>
      </c>
      <c r="D25" s="5">
        <v>15.768930523028882</v>
      </c>
      <c r="E25" s="5">
        <f t="shared" si="1"/>
        <v>15.951079885506113</v>
      </c>
      <c r="F25" s="5">
        <f t="shared" si="2"/>
        <v>0.2509406911525649</v>
      </c>
    </row>
    <row r="26" spans="1:15" x14ac:dyDescent="0.25">
      <c r="A26" t="s">
        <v>5</v>
      </c>
      <c r="B26" s="5">
        <v>14.441842310694758</v>
      </c>
      <c r="C26" s="5">
        <v>14.20765027322404</v>
      </c>
      <c r="D26" s="5">
        <v>14.832162373145977</v>
      </c>
      <c r="E26" s="5">
        <f t="shared" si="1"/>
        <v>14.493884985688259</v>
      </c>
      <c r="F26" s="5">
        <f t="shared" si="2"/>
        <v>0.31549195037684569</v>
      </c>
      <c r="N26" s="14" t="s">
        <v>55</v>
      </c>
      <c r="O26" s="16" t="s">
        <v>61</v>
      </c>
    </row>
    <row r="27" spans="1:15" x14ac:dyDescent="0.25">
      <c r="A27" t="s">
        <v>6</v>
      </c>
      <c r="B27" s="5">
        <v>19.750195160031218</v>
      </c>
      <c r="C27" s="5">
        <v>20.218579234972669</v>
      </c>
      <c r="D27" s="5">
        <v>19.516003122560502</v>
      </c>
      <c r="E27" s="5">
        <f t="shared" si="1"/>
        <v>19.828259172521467</v>
      </c>
      <c r="F27" s="5">
        <f t="shared" si="2"/>
        <v>0.35773424628850725</v>
      </c>
      <c r="N27" s="14" t="s">
        <v>58</v>
      </c>
      <c r="O27" s="17" t="s">
        <v>62</v>
      </c>
    </row>
    <row r="28" spans="1:15" x14ac:dyDescent="0.25">
      <c r="N28" s="13" t="s">
        <v>56</v>
      </c>
      <c r="O28" s="17" t="s">
        <v>63</v>
      </c>
    </row>
    <row r="29" spans="1:15" x14ac:dyDescent="0.25">
      <c r="N29" s="14" t="s">
        <v>59</v>
      </c>
      <c r="O29" s="17" t="s">
        <v>65</v>
      </c>
    </row>
    <row r="30" spans="1:15" x14ac:dyDescent="0.25">
      <c r="B30" t="s">
        <v>49</v>
      </c>
      <c r="C30" t="s">
        <v>50</v>
      </c>
      <c r="N30" s="14" t="s">
        <v>57</v>
      </c>
      <c r="O30" s="17" t="s">
        <v>66</v>
      </c>
    </row>
    <row r="31" spans="1:15" x14ac:dyDescent="0.25">
      <c r="A31" t="s">
        <v>46</v>
      </c>
      <c r="B31" s="5">
        <f>E22</f>
        <v>10.902940411137132</v>
      </c>
      <c r="C31" s="5">
        <f>E25</f>
        <v>15.951079885506113</v>
      </c>
      <c r="N31" s="19" t="s">
        <v>60</v>
      </c>
      <c r="O31" s="18" t="s">
        <v>67</v>
      </c>
    </row>
    <row r="32" spans="1:15" x14ac:dyDescent="0.25">
      <c r="A32" t="s">
        <v>47</v>
      </c>
      <c r="B32" s="5">
        <f t="shared" ref="B32:B33" si="3">E23</f>
        <v>7.7803799115274463</v>
      </c>
      <c r="C32" s="5">
        <f t="shared" ref="C32:C33" si="4">E26</f>
        <v>14.493884985688259</v>
      </c>
    </row>
    <row r="33" spans="1:3" x14ac:dyDescent="0.25">
      <c r="A33" t="s">
        <v>48</v>
      </c>
      <c r="B33" s="5">
        <f t="shared" si="3"/>
        <v>13.296903460837873</v>
      </c>
      <c r="C33" s="5">
        <f t="shared" si="4"/>
        <v>19.828259172521467</v>
      </c>
    </row>
    <row r="34" spans="1:3" x14ac:dyDescent="0.25">
      <c r="B34" s="5">
        <f>F22</f>
        <v>0.3605622290021076</v>
      </c>
      <c r="C34" s="5">
        <f>F25</f>
        <v>0.2509406911525649</v>
      </c>
    </row>
    <row r="35" spans="1:3" x14ac:dyDescent="0.25">
      <c r="B35" s="5">
        <f t="shared" ref="B35:B36" si="5">F23</f>
        <v>0.31549195037684435</v>
      </c>
      <c r="C35" s="5">
        <f t="shared" ref="C35:C36" si="6">F26</f>
        <v>0.31549195037684569</v>
      </c>
    </row>
    <row r="36" spans="1:3" x14ac:dyDescent="0.25">
      <c r="B36" s="5">
        <f t="shared" si="5"/>
        <v>0.32500640116567292</v>
      </c>
      <c r="C36" s="5">
        <f t="shared" si="6"/>
        <v>0.35773424628850725</v>
      </c>
    </row>
    <row r="38" spans="1:3" x14ac:dyDescent="0.25">
      <c r="B38">
        <v>7.8913333333333346</v>
      </c>
      <c r="C38">
        <v>10.902940411137132</v>
      </c>
    </row>
    <row r="39" spans="1:3" x14ac:dyDescent="0.25">
      <c r="B39">
        <v>6.8146666666666667</v>
      </c>
      <c r="C39">
        <v>7.7803799115274463</v>
      </c>
    </row>
    <row r="40" spans="1:3" x14ac:dyDescent="0.25">
      <c r="B40">
        <v>8.2333333333333343</v>
      </c>
      <c r="C40">
        <v>13.296903460837873</v>
      </c>
    </row>
    <row r="41" spans="1:3" x14ac:dyDescent="0.25">
      <c r="B41">
        <v>10.842666666666668</v>
      </c>
      <c r="C41">
        <v>15.951079885506113</v>
      </c>
    </row>
    <row r="42" spans="1:3" x14ac:dyDescent="0.25">
      <c r="B42">
        <v>8.8033333333333328</v>
      </c>
      <c r="C42">
        <v>14.493884985688259</v>
      </c>
    </row>
    <row r="43" spans="1:3" x14ac:dyDescent="0.25">
      <c r="B43">
        <v>12.071333333333333</v>
      </c>
      <c r="C43">
        <v>19.828259172521467</v>
      </c>
    </row>
    <row r="45" spans="1:3" x14ac:dyDescent="0.25">
      <c r="B45" t="s">
        <v>75</v>
      </c>
    </row>
    <row r="46" spans="1:3" x14ac:dyDescent="0.25">
      <c r="B46">
        <v>0.6952380952380951</v>
      </c>
      <c r="C46">
        <v>10.902940411137132</v>
      </c>
    </row>
    <row r="47" spans="1:3" x14ac:dyDescent="0.25">
      <c r="B47">
        <v>0.48095238095238102</v>
      </c>
      <c r="C47">
        <v>7.7803799115274463</v>
      </c>
    </row>
    <row r="48" spans="1:3" x14ac:dyDescent="0.25">
      <c r="B48">
        <v>0.86190476190476184</v>
      </c>
      <c r="C48">
        <v>13.296903460837873</v>
      </c>
    </row>
    <row r="49" spans="2:3" x14ac:dyDescent="0.25">
      <c r="B49">
        <v>1.623809523809524</v>
      </c>
      <c r="C49">
        <v>15.951079885506113</v>
      </c>
    </row>
    <row r="50" spans="2:3" x14ac:dyDescent="0.25">
      <c r="B50">
        <v>0.88571428571428557</v>
      </c>
      <c r="C50">
        <v>14.493884985688259</v>
      </c>
    </row>
    <row r="51" spans="2:3" x14ac:dyDescent="0.25">
      <c r="B51">
        <v>2.480952380952381</v>
      </c>
      <c r="C51">
        <v>19.828259172521467</v>
      </c>
    </row>
    <row r="53" spans="2:3" x14ac:dyDescent="0.25">
      <c r="B53" t="s">
        <v>76</v>
      </c>
    </row>
    <row r="54" spans="2:3" x14ac:dyDescent="0.25">
      <c r="B54">
        <v>4.4160000000000004</v>
      </c>
      <c r="C54">
        <v>10.902940411137132</v>
      </c>
    </row>
    <row r="55" spans="2:3" x14ac:dyDescent="0.25">
      <c r="B55">
        <v>2.499333333333333</v>
      </c>
      <c r="C55">
        <v>7.7803799115274463</v>
      </c>
    </row>
    <row r="56" spans="2:3" x14ac:dyDescent="0.25">
      <c r="B56">
        <v>5.1980000000000004</v>
      </c>
      <c r="C56">
        <v>13.296903460837873</v>
      </c>
    </row>
    <row r="57" spans="2:3" x14ac:dyDescent="0.25">
      <c r="B57">
        <v>5.1290000000000013</v>
      </c>
      <c r="C57">
        <v>15.951079885506113</v>
      </c>
    </row>
    <row r="58" spans="2:3" x14ac:dyDescent="0.25">
      <c r="B58">
        <v>3.2123333333333335</v>
      </c>
      <c r="C58">
        <v>14.493884985688259</v>
      </c>
    </row>
    <row r="59" spans="2:3" x14ac:dyDescent="0.25">
      <c r="B59">
        <v>6.4246666666666661</v>
      </c>
      <c r="C59">
        <v>19.828259172521467</v>
      </c>
    </row>
  </sheetData>
  <mergeCells count="6">
    <mergeCell ref="F17:F19"/>
    <mergeCell ref="F2:F4"/>
    <mergeCell ref="F5:F7"/>
    <mergeCell ref="F8:F10"/>
    <mergeCell ref="F11:F13"/>
    <mergeCell ref="F14:F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opLeftCell="A5" workbookViewId="0">
      <selection activeCell="G18" sqref="G18"/>
    </sheetView>
  </sheetViews>
  <sheetFormatPr defaultRowHeight="15" x14ac:dyDescent="0.25"/>
  <cols>
    <col min="1" max="1" width="14.85546875" customWidth="1"/>
  </cols>
  <sheetData>
    <row r="2" spans="1:2" x14ac:dyDescent="0.25">
      <c r="A2" t="s">
        <v>21</v>
      </c>
      <c r="B2" t="s">
        <v>22</v>
      </c>
    </row>
    <row r="4" spans="1:2" x14ac:dyDescent="0.25">
      <c r="A4">
        <v>25</v>
      </c>
      <c r="B4">
        <v>0.123</v>
      </c>
    </row>
    <row r="5" spans="1:2" x14ac:dyDescent="0.25">
      <c r="A5">
        <v>50</v>
      </c>
      <c r="B5">
        <v>0.188</v>
      </c>
    </row>
    <row r="6" spans="1:2" x14ac:dyDescent="0.25">
      <c r="A6">
        <v>75</v>
      </c>
      <c r="B6">
        <v>0.251</v>
      </c>
    </row>
    <row r="7" spans="1:2" x14ac:dyDescent="0.25">
      <c r="A7">
        <v>100</v>
      </c>
      <c r="B7">
        <v>0.317</v>
      </c>
    </row>
    <row r="8" spans="1:2" x14ac:dyDescent="0.25">
      <c r="A8">
        <v>125</v>
      </c>
      <c r="B8">
        <v>0.376</v>
      </c>
    </row>
    <row r="9" spans="1:2" x14ac:dyDescent="0.25">
      <c r="A9">
        <v>150</v>
      </c>
      <c r="B9">
        <v>0.441</v>
      </c>
    </row>
    <row r="10" spans="1:2" x14ac:dyDescent="0.25">
      <c r="A10">
        <v>175</v>
      </c>
      <c r="B10">
        <v>0.52600000000000002</v>
      </c>
    </row>
    <row r="11" spans="1:2" x14ac:dyDescent="0.25">
      <c r="A11">
        <v>200</v>
      </c>
      <c r="B11">
        <v>0.58899999999999997</v>
      </c>
    </row>
    <row r="14" spans="1:2" x14ac:dyDescent="0.25">
      <c r="A14">
        <v>0</v>
      </c>
      <c r="B14">
        <v>0</v>
      </c>
    </row>
    <row r="15" spans="1:2" x14ac:dyDescent="0.25">
      <c r="A15">
        <v>150</v>
      </c>
      <c r="B15">
        <v>0.441</v>
      </c>
    </row>
    <row r="16" spans="1:2" x14ac:dyDescent="0.25">
      <c r="A16">
        <v>175</v>
      </c>
      <c r="B16">
        <v>0.52600000000000002</v>
      </c>
    </row>
    <row r="17" spans="1:2" x14ac:dyDescent="0.25">
      <c r="A17">
        <v>200</v>
      </c>
      <c r="B17">
        <v>0.58899999999999997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Kadar air</vt:lpstr>
      <vt:lpstr>rendemen</vt:lpstr>
      <vt:lpstr>fenol</vt:lpstr>
      <vt:lpstr>flavonoid</vt:lpstr>
      <vt:lpstr>tanin</vt:lpstr>
      <vt:lpstr>aktivitas antioksidan</vt:lpstr>
      <vt:lpstr>standar quercetin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pc</cp:lastModifiedBy>
  <dcterms:created xsi:type="dcterms:W3CDTF">2016-05-17T06:37:08Z</dcterms:created>
  <dcterms:modified xsi:type="dcterms:W3CDTF">2018-08-24T02:17:29Z</dcterms:modified>
</cp:coreProperties>
</file>