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600" windowHeight="7905" activeTab="5"/>
  </bookViews>
  <sheets>
    <sheet name="Kadar air" sheetId="2" r:id="rId1"/>
    <sheet name="rendemen" sheetId="1" r:id="rId2"/>
    <sheet name="fenol" sheetId="6" r:id="rId3"/>
    <sheet name="flavonoid" sheetId="3" r:id="rId4"/>
    <sheet name="tanin" sheetId="8" r:id="rId5"/>
    <sheet name="aktivitas antioksidan" sheetId="4" r:id="rId6"/>
    <sheet name="standar quercetin" sheetId="5" r:id="rId7"/>
    <sheet name="Sheet3" sheetId="7" r:id="rId8"/>
  </sheets>
  <externalReferences>
    <externalReference r:id="rId11"/>
  </externalReference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<sst xmlns="http://schemas.openxmlformats.org/spreadsheetml/2006/main" count="354" uniqueCount="77">
  <si>
    <t>Sampel</t>
  </si>
  <si>
    <t>MS</t>
  </si>
  <si>
    <t>MA</t>
  </si>
  <si>
    <t>MO</t>
  </si>
  <si>
    <t>TS</t>
  </si>
  <si>
    <t>TA</t>
  </si>
  <si>
    <t>TO</t>
  </si>
  <si>
    <t>Ulangan</t>
  </si>
  <si>
    <t>Berat Akhir</t>
  </si>
  <si>
    <t>Berat Cawan</t>
  </si>
  <si>
    <t>Berat Ekstrak</t>
  </si>
  <si>
    <t xml:space="preserve">Berat sampel </t>
  </si>
  <si>
    <t>Rendemen (%)</t>
  </si>
  <si>
    <t>KA (a-b/a)</t>
  </si>
  <si>
    <t>berat Awal (a)</t>
  </si>
  <si>
    <t>berat akhir (b)</t>
  </si>
  <si>
    <t>Absorbansi</t>
  </si>
  <si>
    <t>Absorbansi kontrol (k)</t>
  </si>
  <si>
    <t>Absorbansi sampel (s)</t>
  </si>
  <si>
    <t xml:space="preserve">AA (k-s/k) </t>
  </si>
  <si>
    <t>rata rata</t>
  </si>
  <si>
    <t>Standar (ppm)</t>
  </si>
  <si>
    <t>Ab</t>
  </si>
  <si>
    <t>Stadar (ppm)</t>
  </si>
  <si>
    <t>ab</t>
  </si>
  <si>
    <t>Ulangan 1</t>
  </si>
  <si>
    <t>Ulangan 2</t>
  </si>
  <si>
    <t>Kode sampel</t>
  </si>
  <si>
    <t>ABS</t>
  </si>
  <si>
    <t>x (mg/l)</t>
  </si>
  <si>
    <t>w sampel (g)</t>
  </si>
  <si>
    <t>FP (10/0,1)</t>
  </si>
  <si>
    <t>mg/ g sampel</t>
  </si>
  <si>
    <t>FP (10/0,001)</t>
  </si>
  <si>
    <t>Flavonoid</t>
  </si>
  <si>
    <t>u1</t>
  </si>
  <si>
    <t>u2</t>
  </si>
  <si>
    <t>u3</t>
  </si>
  <si>
    <t>Kode</t>
  </si>
  <si>
    <t>rata2</t>
  </si>
  <si>
    <t>std</t>
  </si>
  <si>
    <t>sampel diambil sebanyak 1 ml (0,001 dlm 10 ml)</t>
  </si>
  <si>
    <t>CEK PENGENCERANNYA</t>
  </si>
  <si>
    <t>DIAMBIL BRP ML SBLM UJI FLAVONOID</t>
  </si>
  <si>
    <t>standar asam tanat</t>
  </si>
  <si>
    <t>Konsentrasi</t>
  </si>
  <si>
    <t>Sinar Matahari</t>
  </si>
  <si>
    <t>Angin</t>
  </si>
  <si>
    <t>Oven</t>
  </si>
  <si>
    <t>Daun Muda</t>
  </si>
  <si>
    <t>Daun Tua</t>
  </si>
  <si>
    <t>T</t>
  </si>
  <si>
    <t>M</t>
  </si>
  <si>
    <t>Ulangan 3</t>
  </si>
  <si>
    <t>Fenol</t>
  </si>
  <si>
    <t>D2 KO</t>
  </si>
  <si>
    <t>D2 KS</t>
  </si>
  <si>
    <t>D2 KA</t>
  </si>
  <si>
    <t>D1 KO</t>
  </si>
  <si>
    <t>D1 KS</t>
  </si>
  <si>
    <t>D1 KA</t>
  </si>
  <si>
    <t>a</t>
  </si>
  <si>
    <t>b</t>
  </si>
  <si>
    <t>c</t>
  </si>
  <si>
    <t>cd</t>
  </si>
  <si>
    <t>d</t>
  </si>
  <si>
    <t>e</t>
  </si>
  <si>
    <t>f</t>
  </si>
  <si>
    <t xml:space="preserve">Daun muda </t>
  </si>
  <si>
    <t>stdev</t>
  </si>
  <si>
    <t>FP (10/1)</t>
  </si>
  <si>
    <t>mg/ 100g sampel</t>
  </si>
  <si>
    <t>mg/100 g sampel</t>
  </si>
  <si>
    <t>FP (7.6/0,1)</t>
  </si>
  <si>
    <t xml:space="preserve">FP </t>
  </si>
  <si>
    <t>tanin</t>
  </si>
  <si>
    <t>fenol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</si>
</sst>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2"/>
    </font>
    <font>
      <sz val="12"/>
      <name val="Times New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7" fontId="3" fillId="0" borderId="0" xfId="18" applyNumberFormat="1" applyFont="1"/>
    <xf numFmtId="2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75"/>
          <c:y val="0.0915"/>
          <c:w val="0.73725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8,20b</a:t>
                    </a:r>
                  </a:p>
                </c:rich>
              </c:tx>
              <c:numFmt formatCode="#,##0.00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9,28a</a:t>
                    </a:r>
                  </a:p>
                </c:rich>
              </c:tx>
              <c:numFmt formatCode="#,##0.00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8,14c</a:t>
                    </a:r>
                  </a:p>
                </c:rich>
              </c:tx>
              <c:numFmt formatCode="#,##0.00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'[1]kadar air'!$I$48:$I$50</c:f>
                <c:numCache/>
              </c:numRef>
            </c:plus>
            <c:minus>
              <c:numRef>
                <c:f>'[1]kadar air'!$I$48:$I$50</c:f>
                <c:numCache/>
              </c:numRef>
            </c:minus>
            <c:noEndCap val="0"/>
          </c:errBars>
          <c:cat>
            <c:strRef>
              <c:f>'[1]kadar air'!$G$48:$G$50</c:f>
              <c:strCache>
                <c:ptCount val="3"/>
                <c:pt idx="0">
                  <c:v>Sinar Matahari</c:v>
                </c:pt>
                <c:pt idx="1">
                  <c:v>Angin</c:v>
                </c:pt>
                <c:pt idx="2">
                  <c:v>Oven</c:v>
                </c:pt>
              </c:strCache>
            </c:strRef>
          </c:cat>
          <c:val>
            <c:numRef>
              <c:f>'[1]kadar air'!$H$48:$H$50</c:f>
              <c:numCache>
                <c:formatCode>General</c:formatCode>
                <c:ptCount val="3"/>
                <c:pt idx="0">
                  <c:v>8.19946160480157</c:v>
                </c:pt>
                <c:pt idx="1">
                  <c:v>9.284850063861965</c:v>
                </c:pt>
                <c:pt idx="2">
                  <c:v>8.144399790845071</c:v>
                </c:pt>
              </c:numCache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Metode Pengeringan</a:t>
                </a:r>
              </a:p>
            </c:rich>
          </c:tx>
          <c:layout>
            <c:manualLayout>
              <c:xMode val="edge"/>
              <c:yMode val="edge"/>
              <c:x val="0.39925"/>
              <c:y val="0.8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Kadar Air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3570974"/>
        <c:crosses val="autoZero"/>
        <c:crossBetween val="between"/>
        <c:dispUnits/>
        <c:majorUnit val="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tanin!$D$42</c:f>
              <c:strCache>
                <c:ptCount val="1"/>
                <c:pt idx="0">
                  <c:v>Daun Muda</c:v>
                </c:pt>
              </c:strCache>
            </c:strRef>
          </c:tx>
          <c:spPr>
            <a:pattFill prst="shingl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0,70d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0,48e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25"/>
                  <c:y val="-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0,86cd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tanin!$D$46:$D$48</c:f>
                <c:numCache/>
              </c:numRef>
            </c:plus>
            <c:minus>
              <c:numRef>
                <c:f>tanin!$D$46:$D$48</c:f>
                <c:numCache/>
              </c:numRef>
            </c:minus>
            <c:noEndCap val="0"/>
          </c:errBars>
          <c:cat>
            <c:strRef>
              <c:f>tanin!$C$43:$C$45</c:f>
              <c:strCache/>
            </c:strRef>
          </c:cat>
          <c:val>
            <c:numRef>
              <c:f>tanin!$D$43:$D$45</c:f>
              <c:numCache/>
            </c:numRef>
          </c:val>
        </c:ser>
        <c:ser>
          <c:idx val="1"/>
          <c:order val="1"/>
          <c:tx>
            <c:strRef>
              <c:f>tanin!$E$42</c:f>
              <c:strCache>
                <c:ptCount val="1"/>
                <c:pt idx="0">
                  <c:v>Daun Tua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1,62b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0,89c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3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2,48a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tanin!$E$46:$E$48</c:f>
                <c:numCache/>
              </c:numRef>
            </c:plus>
            <c:minus>
              <c:numRef>
                <c:f>tanin!$E$46:$E$48</c:f>
                <c:numCache/>
              </c:numRef>
            </c:minus>
            <c:noEndCap val="0"/>
          </c:errBars>
          <c:cat>
            <c:strRef>
              <c:f>tanin!$C$43:$C$45</c:f>
              <c:strCache/>
            </c:strRef>
          </c:cat>
          <c:val>
            <c:numRef>
              <c:f>tanin!$E$43:$E$45</c:f>
              <c:numCache/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Metode Pengeringan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Total Tanin (mg/100g bahan)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030168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'aktivitas antioksidan'!$B$30</c:f>
              <c:strCache>
                <c:ptCount val="1"/>
                <c:pt idx="0">
                  <c:v>Daun Muda</c:v>
                </c:pt>
              </c:strCache>
            </c:strRef>
          </c:tx>
          <c:spPr>
            <a:pattFill prst="shingl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375"/>
                  <c:y val="-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10,90e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7,78f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13,30d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'aktivitas antioksidan'!$B$34:$B$36</c:f>
                <c:numCache/>
              </c:numRef>
            </c:plus>
            <c:minus>
              <c:numRef>
                <c:f>'aktivitas antioksidan'!$B$34:$B$36</c:f>
                <c:numCache/>
              </c:numRef>
            </c:minus>
            <c:noEndCap val="0"/>
          </c:errBars>
          <c:cat>
            <c:strRef>
              <c:f>'aktivitas antioksidan'!$A$31:$A$33</c:f>
              <c:strCache/>
            </c:strRef>
          </c:cat>
          <c:val>
            <c:numRef>
              <c:f>'aktivitas antioksidan'!$B$31:$B$33</c:f>
              <c:numCache/>
            </c:numRef>
          </c:val>
        </c:ser>
        <c:ser>
          <c:idx val="1"/>
          <c:order val="1"/>
          <c:tx>
            <c:strRef>
              <c:f>'aktivitas antioksidan'!$C$30</c:f>
              <c:strCache>
                <c:ptCount val="1"/>
                <c:pt idx="0">
                  <c:v>Daun Tua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15,95b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14,49c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19,83a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'aktivitas antioksidan'!$C$34:$C$36</c:f>
                <c:numCache/>
              </c:numRef>
            </c:plus>
            <c:minus>
              <c:numRef>
                <c:f>'aktivitas antioksidan'!$C$34:$C$36</c:f>
                <c:numCache/>
              </c:numRef>
            </c:minus>
            <c:noEndCap val="0"/>
          </c:errBars>
          <c:cat>
            <c:strRef>
              <c:f>'aktivitas antioksidan'!$A$31:$A$33</c:f>
              <c:strCache/>
            </c:strRef>
          </c:cat>
          <c:val>
            <c:numRef>
              <c:f>'aktivitas antioksidan'!$C$31:$C$33</c:f>
              <c:numCache/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Metode Pengeringan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% Penghambatan Radikal DPPH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137250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"/>
          <c:y val="0.10375"/>
          <c:w val="0.843"/>
          <c:h val="0.5582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'aktivitas antioksidan'!$B$38:$B$43</c:f>
              <c:numCache/>
            </c:numRef>
          </c:xVal>
          <c:yVal>
            <c:numRef>
              <c:f>'aktivitas antioksidan'!$C$38:$C$43</c:f>
              <c:numCache/>
            </c:numRef>
          </c:yVal>
          <c:smooth val="0"/>
        </c:ser>
        <c:axId val="41246348"/>
        <c:axId val="35672813"/>
      </c:scatterChart>
      <c:val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Total Flavonoid (mg/g bahan)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crossBetween val="midCat"/>
        <c:dispUnits/>
      </c:val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Aktivitas Antioksidan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'aktivitas antioksidan'!$B$46:$B$51</c:f>
              <c:numCache/>
            </c:numRef>
          </c:xVal>
          <c:yVal>
            <c:numRef>
              <c:f>'aktivitas antioksidan'!$C$46:$C$51</c:f>
              <c:numCache/>
            </c:numRef>
          </c:yVal>
          <c:smooth val="0"/>
        </c:ser>
        <c:axId val="52619862"/>
        <c:axId val="3816711"/>
      </c:scatterChart>
      <c:val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711"/>
        <c:crosses val="autoZero"/>
        <c:crossBetween val="midCat"/>
        <c:dispUnits/>
      </c:valAx>
      <c:valAx>
        <c:axId val="3816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'aktivitas antioksidan'!$B$54:$B$59</c:f>
              <c:numCache/>
            </c:numRef>
          </c:xVal>
          <c:yVal>
            <c:numRef>
              <c:f>'aktivitas antioksidan'!$C$54:$C$59</c:f>
              <c:numCache/>
            </c:numRef>
          </c:yVal>
          <c:smooth val="0"/>
        </c:ser>
        <c:axId val="34350400"/>
        <c:axId val="40718145"/>
      </c:scatterChart>
      <c:val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crossBetween val="midCat"/>
        <c:dispUnits/>
      </c:valAx>
      <c:valAx>
        <c:axId val="40718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.35775"/>
                  <c:y val="0.04125"/>
                </c:manualLayout>
              </c:layout>
              <c:numFmt formatCode="General"/>
            </c:trendlineLbl>
          </c:trendline>
          <c:xVal>
            <c:numRef>
              <c:f>'standar quercetin'!$A$4:$A$11</c:f>
              <c:numCache/>
            </c:numRef>
          </c:xVal>
          <c:yVal>
            <c:numRef>
              <c:f>'standar quercetin'!$B$4:$B$11</c:f>
              <c:numCache/>
            </c:numRef>
          </c:yVal>
          <c:smooth val="0"/>
        </c:ser>
        <c:axId val="30918986"/>
        <c:axId val="9835419"/>
      </c:scatterChart>
      <c:val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midCat"/>
        <c:dispUnits/>
      </c:valAx>
      <c:valAx>
        <c:axId val="983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"/>
                  <c:y val="-0.08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8,97a</a:t>
                    </a:r>
                  </a:p>
                </c:rich>
              </c:tx>
              <c:numFmt formatCode="#,##0.00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25"/>
                  <c:y val="-0.09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8,12b</a:t>
                    </a:r>
                  </a:p>
                </c:rich>
              </c:tx>
              <c:numFmt formatCode="#,##0.00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'[1]kadar air'!$H$44:$H$45</c:f>
                <c:numCache/>
              </c:numRef>
            </c:plus>
            <c:minus>
              <c:numRef>
                <c:f>'[1]kadar air'!$H$44:$H$45</c:f>
                <c:numCache/>
              </c:numRef>
            </c:minus>
            <c:noEndCap val="0"/>
          </c:errBars>
          <c:cat>
            <c:strRef>
              <c:f>'[1]kadar air'!$F$44:$F$45</c:f>
              <c:strCache>
                <c:ptCount val="2"/>
                <c:pt idx="0">
                  <c:v>Daun muda </c:v>
                </c:pt>
                <c:pt idx="1">
                  <c:v>Daun Tua</c:v>
                </c:pt>
              </c:strCache>
            </c:strRef>
          </c:cat>
          <c:val>
            <c:numRef>
              <c:f>'[1]kadar air'!$G$44:$G$45</c:f>
              <c:numCache>
                <c:formatCode>General</c:formatCode>
                <c:ptCount val="2"/>
                <c:pt idx="0">
                  <c:v>8.968363700099586</c:v>
                </c:pt>
                <c:pt idx="1">
                  <c:v>8.117443939572818</c:v>
                </c:pt>
              </c:numCache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Tingkat Ketuaan Daun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Kadar air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587976"/>
        <c:crosses val="autoZero"/>
        <c:crossBetween val="between"/>
        <c:dispUnits/>
        <c:majorUnit val="2"/>
        <c:minorUnit val="0.04000000000000001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"/>
          <c:y val="0.0745"/>
          <c:w val="0.86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5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21,56a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45"/>
                  <c:y val="-0.06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20,20a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'[1]rendemen'!$O$47:$O$48</c:f>
                <c:numCache/>
              </c:numRef>
            </c:plus>
            <c:minus>
              <c:numRef>
                <c:f>'[1]rendemen'!$O$47:$O$48</c:f>
                <c:numCache/>
              </c:numRef>
            </c:minus>
            <c:noEndCap val="0"/>
          </c:errBars>
          <c:cat>
            <c:strRef>
              <c:f>'[1]rendemen'!$M$47:$M$48</c:f>
              <c:strCache>
                <c:ptCount val="2"/>
                <c:pt idx="0">
                  <c:v>Daun muda </c:v>
                </c:pt>
                <c:pt idx="1">
                  <c:v>Daun Tua</c:v>
                </c:pt>
              </c:strCache>
            </c:strRef>
          </c:cat>
          <c:val>
            <c:numRef>
              <c:f>'[1]rendemen'!$N$47:$N$48</c:f>
              <c:numCache>
                <c:formatCode>General</c:formatCode>
                <c:ptCount val="2"/>
                <c:pt idx="0">
                  <c:v>21.555000000000003</c:v>
                </c:pt>
                <c:pt idx="1">
                  <c:v>20.204111111111104</c:v>
                </c:pt>
              </c:numCache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Tingkat Ketuaan Daun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Rendemen ekstrak 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250945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20,80b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18,57c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23,28a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'[1]rendemen'!$F$46:$F$48</c:f>
                <c:numCache/>
              </c:numRef>
            </c:plus>
            <c:minus>
              <c:numRef>
                <c:f>'[1]rendemen'!$F$46:$F$48</c:f>
                <c:numCache/>
              </c:numRef>
            </c:minus>
            <c:noEndCap val="0"/>
          </c:errBars>
          <c:cat>
            <c:strRef>
              <c:f>'[1]rendemen'!$D$46:$D$48</c:f>
              <c:strCache>
                <c:ptCount val="3"/>
                <c:pt idx="0">
                  <c:v>Sinar Matahari</c:v>
                </c:pt>
                <c:pt idx="1">
                  <c:v>Angin</c:v>
                </c:pt>
                <c:pt idx="2">
                  <c:v>Oven</c:v>
                </c:pt>
              </c:strCache>
            </c:strRef>
          </c:cat>
          <c:val>
            <c:numRef>
              <c:f>'[1]rendemen'!$E$46:$E$48</c:f>
              <c:numCache>
                <c:formatCode>General</c:formatCode>
                <c:ptCount val="3"/>
                <c:pt idx="0">
                  <c:v>20.796166666666654</c:v>
                </c:pt>
                <c:pt idx="1">
                  <c:v>18.56533333333334</c:v>
                </c:pt>
                <c:pt idx="2">
                  <c:v>23.277166666666673</c:v>
                </c:pt>
              </c:numCache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Metode Pengeringan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Rendemen ekstrak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40767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.14375"/>
                  <c:y val="0.1755"/>
                </c:manualLayout>
              </c:layout>
              <c:numFmt formatCode="General"/>
            </c:trendlineLbl>
          </c:trendline>
          <c:xVal>
            <c:numRef>
              <c:f>fenol!$A$4:$A$10</c:f>
              <c:numCache/>
            </c:numRef>
          </c:xVal>
          <c:yVal>
            <c:numRef>
              <c:f>fenol!$B$4:$B$10</c:f>
              <c:numCache/>
            </c:numRef>
          </c:yVal>
          <c:smooth val="0"/>
        </c:ser>
        <c:axId val="44755846"/>
        <c:axId val="149431"/>
      </c:scatterChart>
      <c:val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crossBetween val="midCat"/>
        <c:dispUnits/>
      </c:valAx>
      <c:valAx>
        <c:axId val="149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fenol!$C$36</c:f>
              <c:strCache>
                <c:ptCount val="1"/>
                <c:pt idx="0">
                  <c:v>Daun Muda</c:v>
                </c:pt>
              </c:strCache>
            </c:strRef>
          </c:tx>
          <c:spPr>
            <a:pattFill prst="shingl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4,42c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2,50e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5,20b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fenol!$C$40:$C$42</c:f>
                <c:numCache/>
              </c:numRef>
            </c:plus>
            <c:minus>
              <c:numRef>
                <c:f>fenol!$C$40:$C$42</c:f>
                <c:numCache/>
              </c:numRef>
            </c:minus>
            <c:noEndCap val="0"/>
          </c:errBars>
          <c:cat>
            <c:strRef>
              <c:f>fenol!$B$37:$B$39</c:f>
              <c:strCache/>
            </c:strRef>
          </c:cat>
          <c:val>
            <c:numRef>
              <c:f>fenol!$C$37:$C$39</c:f>
              <c:numCache/>
            </c:numRef>
          </c:val>
        </c:ser>
        <c:ser>
          <c:idx val="1"/>
          <c:order val="1"/>
          <c:tx>
            <c:strRef>
              <c:f>fenol!$D$36</c:f>
              <c:strCache>
                <c:ptCount val="1"/>
                <c:pt idx="0">
                  <c:v>Daun Tua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5,13b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3,21d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6,42a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fenol!$D$40:$D$42</c:f>
                <c:numCache/>
              </c:numRef>
            </c:plus>
            <c:minus>
              <c:numRef>
                <c:f>fenol!$D$40:$D$42</c:f>
                <c:numCache/>
              </c:numRef>
            </c:minus>
            <c:noEndCap val="0"/>
          </c:errBars>
          <c:cat>
            <c:strRef>
              <c:f>fenol!$B$37:$B$39</c:f>
              <c:strCache/>
            </c:strRef>
          </c:cat>
          <c:val>
            <c:numRef>
              <c:f>fenol!$D$37:$D$39</c:f>
              <c:numCache/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Metode Pengeringan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Total Fenol (mg/100 g bahan)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44880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.35775"/>
                  <c:y val="0.04125"/>
                </c:manualLayout>
              </c:layout>
              <c:numFmt formatCode="General"/>
            </c:trendlineLbl>
          </c:trendline>
          <c:xVal>
            <c:numRef>
              <c:f>'standar quercetin'!$A$4:$A$11</c:f>
              <c:numCache/>
            </c:numRef>
          </c:xVal>
          <c:yVal>
            <c:numRef>
              <c:f>'standar quercetin'!$B$4:$B$11</c:f>
              <c:numCache/>
            </c:numRef>
          </c:yVal>
          <c:smooth val="0"/>
        </c:ser>
        <c:axId val="41826426"/>
        <c:axId val="40893515"/>
      </c:scatterChart>
      <c:val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crossBetween val="midCat"/>
        <c:dispUnits/>
      </c:valAx>
      <c:valAx>
        <c:axId val="40893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flavonoid!$C$40</c:f>
              <c:strCache>
                <c:ptCount val="1"/>
                <c:pt idx="0">
                  <c:v>Daun Muda</c:v>
                </c:pt>
              </c:strCache>
            </c:strRef>
          </c:tx>
          <c:spPr>
            <a:pattFill prst="shingl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7,89d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6,81e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8,23cd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flavonoid!$C$44:$C$46</c:f>
                <c:numCache/>
              </c:numRef>
            </c:plus>
            <c:minus>
              <c:numRef>
                <c:f>flavonoid!$C$44:$C$46</c:f>
                <c:numCache/>
              </c:numRef>
            </c:minus>
            <c:noEndCap val="0"/>
          </c:errBars>
          <c:cat>
            <c:strRef>
              <c:f>flavonoid!$B$41:$B$43</c:f>
              <c:strCache/>
            </c:strRef>
          </c:cat>
          <c:val>
            <c:numRef>
              <c:f>flavonoid!$C$41:$C$43</c:f>
              <c:numCache/>
            </c:numRef>
          </c:val>
        </c:ser>
        <c:ser>
          <c:idx val="1"/>
          <c:order val="1"/>
          <c:tx>
            <c:strRef>
              <c:f>flavonoid!$D$40</c:f>
              <c:strCache>
                <c:ptCount val="1"/>
                <c:pt idx="0">
                  <c:v>Daun Tua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10,84b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8,80c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12,07a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flavonoid!$D$44:$D$46</c:f>
                <c:numCache/>
              </c:numRef>
            </c:plus>
            <c:minus>
              <c:numRef>
                <c:f>flavonoid!$D$44:$D$46</c:f>
                <c:numCache/>
              </c:numRef>
            </c:minus>
            <c:noEndCap val="0"/>
          </c:errBars>
          <c:cat>
            <c:strRef>
              <c:f>flavonoid!$B$41:$B$43</c:f>
              <c:strCache/>
            </c:strRef>
          </c:cat>
          <c:val>
            <c:numRef>
              <c:f>flavonoid!$D$41:$D$43</c:f>
              <c:numCache/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Metode Pengeringan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Total Flavonoid (mg/100g bahan)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32497316"/>
        <c:crosses val="autoZero"/>
        <c:crossBetween val="between"/>
        <c:dispUnits/>
      </c:valAx>
      <c:spPr>
        <a:solidFill>
          <a:schemeClr val="bg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#,##0.0000"/>
            </c:trendlineLbl>
          </c:trendline>
          <c:xVal>
            <c:numRef>
              <c:f>tanin!$H$4:$H$8</c:f>
              <c:numCache/>
            </c:numRef>
          </c:xVal>
          <c:yVal>
            <c:numRef>
              <c:f>tanin!$I$4:$I$8</c:f>
              <c:numCache/>
            </c:numRef>
          </c:yVal>
          <c:smooth val="0"/>
        </c:ser>
        <c:axId val="15036910"/>
        <c:axId val="1114463"/>
      </c:scatterChart>
      <c:val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crossBetween val="midCat"/>
        <c:dispUnits/>
      </c:valAx>
      <c:valAx>
        <c:axId val="1114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14</xdr:col>
      <xdr:colOff>114300</xdr:colOff>
      <xdr:row>33</xdr:row>
      <xdr:rowOff>161925</xdr:rowOff>
    </xdr:to>
    <xdr:graphicFrame macro="">
      <xdr:nvGraphicFramePr>
        <xdr:cNvPr id="3" name="Chart 3"/>
        <xdr:cNvGraphicFramePr/>
      </xdr:nvGraphicFramePr>
      <xdr:xfrm>
        <a:off x="5038725" y="4381500"/>
        <a:ext cx="37719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200025</xdr:colOff>
      <xdr:row>47</xdr:row>
      <xdr:rowOff>9525</xdr:rowOff>
    </xdr:to>
    <xdr:graphicFrame macro="">
      <xdr:nvGraphicFramePr>
        <xdr:cNvPr id="4" name="Chart 2"/>
        <xdr:cNvGraphicFramePr/>
      </xdr:nvGraphicFramePr>
      <xdr:xfrm>
        <a:off x="3209925" y="6667500"/>
        <a:ext cx="38576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22</xdr:row>
      <xdr:rowOff>152400</xdr:rowOff>
    </xdr:from>
    <xdr:to>
      <xdr:col>13</xdr:col>
      <xdr:colOff>352425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4495800" y="4343400"/>
        <a:ext cx="42386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10</xdr:col>
      <xdr:colOff>28575</xdr:colOff>
      <xdr:row>46</xdr:row>
      <xdr:rowOff>133350</xdr:rowOff>
    </xdr:to>
    <xdr:graphicFrame macro="">
      <xdr:nvGraphicFramePr>
        <xdr:cNvPr id="5" name="Chart 1"/>
        <xdr:cNvGraphicFramePr/>
      </xdr:nvGraphicFramePr>
      <xdr:xfrm>
        <a:off x="2962275" y="6667500"/>
        <a:ext cx="36195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123825</xdr:rowOff>
    </xdr:from>
    <xdr:to>
      <xdr:col>11</xdr:col>
      <xdr:colOff>66675</xdr:colOff>
      <xdr:row>16</xdr:row>
      <xdr:rowOff>9525</xdr:rowOff>
    </xdr:to>
    <xdr:graphicFrame macro="">
      <xdr:nvGraphicFramePr>
        <xdr:cNvPr id="2" name="Chart 1"/>
        <xdr:cNvGraphicFramePr/>
      </xdr:nvGraphicFramePr>
      <xdr:xfrm>
        <a:off x="2514600" y="314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27</xdr:row>
      <xdr:rowOff>161925</xdr:rowOff>
    </xdr:from>
    <xdr:to>
      <xdr:col>14</xdr:col>
      <xdr:colOff>114300</xdr:colOff>
      <xdr:row>42</xdr:row>
      <xdr:rowOff>47625</xdr:rowOff>
    </xdr:to>
    <xdr:graphicFrame macro="">
      <xdr:nvGraphicFramePr>
        <xdr:cNvPr id="4" name="Chart 3"/>
        <xdr:cNvGraphicFramePr/>
      </xdr:nvGraphicFramePr>
      <xdr:xfrm>
        <a:off x="4391025" y="53054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</xdr:row>
      <xdr:rowOff>123825</xdr:rowOff>
    </xdr:from>
    <xdr:to>
      <xdr:col>16</xdr:col>
      <xdr:colOff>0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5334000" y="31432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32</xdr:row>
      <xdr:rowOff>104775</xdr:rowOff>
    </xdr:from>
    <xdr:to>
      <xdr:col>13</xdr:col>
      <xdr:colOff>495300</xdr:colOff>
      <xdr:row>46</xdr:row>
      <xdr:rowOff>180975</xdr:rowOff>
    </xdr:to>
    <xdr:graphicFrame macro="">
      <xdr:nvGraphicFramePr>
        <xdr:cNvPr id="3" name="Chart 2"/>
        <xdr:cNvGraphicFramePr/>
      </xdr:nvGraphicFramePr>
      <xdr:xfrm>
        <a:off x="4000500" y="6200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104775</xdr:rowOff>
    </xdr:from>
    <xdr:to>
      <xdr:col>12</xdr:col>
      <xdr:colOff>361950</xdr:colOff>
      <xdr:row>19</xdr:row>
      <xdr:rowOff>180975</xdr:rowOff>
    </xdr:to>
    <xdr:graphicFrame macro="">
      <xdr:nvGraphicFramePr>
        <xdr:cNvPr id="3" name="Chart 2"/>
        <xdr:cNvGraphicFramePr/>
      </xdr:nvGraphicFramePr>
      <xdr:xfrm>
        <a:off x="2800350" y="1057275"/>
        <a:ext cx="5343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33</xdr:row>
      <xdr:rowOff>133350</xdr:rowOff>
    </xdr:from>
    <xdr:to>
      <xdr:col>14</xdr:col>
      <xdr:colOff>390525</xdr:colOff>
      <xdr:row>48</xdr:row>
      <xdr:rowOff>19050</xdr:rowOff>
    </xdr:to>
    <xdr:graphicFrame macro="">
      <xdr:nvGraphicFramePr>
        <xdr:cNvPr id="4" name="Chart 3"/>
        <xdr:cNvGraphicFramePr/>
      </xdr:nvGraphicFramePr>
      <xdr:xfrm>
        <a:off x="4819650" y="6419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23</xdr:row>
      <xdr:rowOff>9525</xdr:rowOff>
    </xdr:from>
    <xdr:to>
      <xdr:col>13</xdr:col>
      <xdr:colOff>180975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3171825" y="4391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36</xdr:row>
      <xdr:rowOff>85725</xdr:rowOff>
    </xdr:from>
    <xdr:to>
      <xdr:col>11</xdr:col>
      <xdr:colOff>523875</xdr:colOff>
      <xdr:row>46</xdr:row>
      <xdr:rowOff>152400</xdr:rowOff>
    </xdr:to>
    <xdr:graphicFrame macro="">
      <xdr:nvGraphicFramePr>
        <xdr:cNvPr id="3" name="Chart 2"/>
        <xdr:cNvGraphicFramePr/>
      </xdr:nvGraphicFramePr>
      <xdr:xfrm>
        <a:off x="2905125" y="6943725"/>
        <a:ext cx="39624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45</xdr:row>
      <xdr:rowOff>66675</xdr:rowOff>
    </xdr:from>
    <xdr:to>
      <xdr:col>10</xdr:col>
      <xdr:colOff>409575</xdr:colOff>
      <xdr:row>52</xdr:row>
      <xdr:rowOff>57150</xdr:rowOff>
    </xdr:to>
    <xdr:graphicFrame macro="">
      <xdr:nvGraphicFramePr>
        <xdr:cNvPr id="4" name="Chart 3"/>
        <xdr:cNvGraphicFramePr/>
      </xdr:nvGraphicFramePr>
      <xdr:xfrm>
        <a:off x="2495550" y="8639175"/>
        <a:ext cx="3648075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266700</xdr:colOff>
      <xdr:row>54</xdr:row>
      <xdr:rowOff>28575</xdr:rowOff>
    </xdr:from>
    <xdr:to>
      <xdr:col>9</xdr:col>
      <xdr:colOff>571500</xdr:colOff>
      <xdr:row>60</xdr:row>
      <xdr:rowOff>57150</xdr:rowOff>
    </xdr:to>
    <xdr:graphicFrame macro="">
      <xdr:nvGraphicFramePr>
        <xdr:cNvPr id="5" name="Chart 4"/>
        <xdr:cNvGraphicFramePr/>
      </xdr:nvGraphicFramePr>
      <xdr:xfrm>
        <a:off x="2495550" y="10315575"/>
        <a:ext cx="3200400" cy="117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123825</xdr:rowOff>
    </xdr:from>
    <xdr:to>
      <xdr:col>11</xdr:col>
      <xdr:colOff>0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2514600" y="31432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ELITIAN\Alpukat\2016-HB\Data%20Penelitian%20HB%202016\Tahap%20I\ANOVA%20tahap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dar air"/>
      <sheetName val="rendemen"/>
      <sheetName val="tanin"/>
      <sheetName val="Aktv Antioksidan"/>
      <sheetName val="Flavonoid"/>
      <sheetName val="revisi data fenol"/>
      <sheetName val="Fenol"/>
      <sheetName val="Sheet2"/>
      <sheetName val="Sheet3"/>
    </sheetNames>
    <sheetDataSet>
      <sheetData sheetId="0">
        <row r="44">
          <cell r="F44" t="str">
            <v>Daun muda </v>
          </cell>
          <cell r="G44">
            <v>8.968363700099586</v>
          </cell>
          <cell r="H44">
            <v>0.5974093494908603</v>
          </cell>
        </row>
        <row r="45">
          <cell r="F45" t="str">
            <v>Daun Tua</v>
          </cell>
          <cell r="G45">
            <v>8.117443939572818</v>
          </cell>
          <cell r="H45">
            <v>0.625881338986508</v>
          </cell>
        </row>
        <row r="48">
          <cell r="G48" t="str">
            <v>Sinar Matahari</v>
          </cell>
          <cell r="H48">
            <v>8.19946160480157</v>
          </cell>
          <cell r="I48">
            <v>0.3269591394267081</v>
          </cell>
        </row>
        <row r="49">
          <cell r="G49" t="str">
            <v>Angin</v>
          </cell>
          <cell r="H49">
            <v>9.284850063861965</v>
          </cell>
          <cell r="I49">
            <v>0.47454341671636435</v>
          </cell>
        </row>
        <row r="50">
          <cell r="G50" t="str">
            <v>Oven</v>
          </cell>
          <cell r="H50">
            <v>8.144399790845071</v>
          </cell>
          <cell r="I50">
            <v>0.7243439636458426</v>
          </cell>
        </row>
      </sheetData>
      <sheetData sheetId="1">
        <row r="46">
          <cell r="D46" t="str">
            <v>Sinar Matahari</v>
          </cell>
          <cell r="E46">
            <v>20.796166666666654</v>
          </cell>
          <cell r="F46">
            <v>2.371814108792399</v>
          </cell>
        </row>
        <row r="47">
          <cell r="D47" t="str">
            <v>Angin</v>
          </cell>
          <cell r="E47">
            <v>18.56533333333334</v>
          </cell>
          <cell r="F47">
            <v>1.3138778735737553</v>
          </cell>
          <cell r="M47" t="str">
            <v>Daun muda </v>
          </cell>
          <cell r="N47">
            <v>21.555000000000003</v>
          </cell>
          <cell r="O47">
            <v>1.998005366470387</v>
          </cell>
        </row>
        <row r="48">
          <cell r="D48" t="str">
            <v>Oven</v>
          </cell>
          <cell r="E48">
            <v>23.277166666666673</v>
          </cell>
          <cell r="F48">
            <v>1.1834000873190262</v>
          </cell>
          <cell r="M48" t="str">
            <v>Daun Tua</v>
          </cell>
          <cell r="N48">
            <v>20.204111111111104</v>
          </cell>
          <cell r="O48">
            <v>2.948708895118025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8">
      <selection activeCell="M37" sqref="M37"/>
    </sheetView>
  </sheetViews>
  <sheetFormatPr defaultColWidth="9.140625" defaultRowHeight="15"/>
  <cols>
    <col min="3" max="4" width="9.28125" style="0" customWidth="1"/>
    <col min="5" max="5" width="11.28125" style="0" customWidth="1"/>
  </cols>
  <sheetData>
    <row r="1" spans="1:5" ht="15">
      <c r="A1" s="1" t="s">
        <v>0</v>
      </c>
      <c r="B1" s="1" t="s">
        <v>7</v>
      </c>
      <c r="C1" t="s">
        <v>14</v>
      </c>
      <c r="D1" t="s">
        <v>15</v>
      </c>
      <c r="E1" t="s">
        <v>13</v>
      </c>
    </row>
    <row r="2" spans="1:5" ht="15">
      <c r="A2" s="1" t="s">
        <v>1</v>
      </c>
      <c r="B2" s="1">
        <v>1</v>
      </c>
      <c r="C2">
        <v>1.0016</v>
      </c>
      <c r="D2">
        <v>0.9176</v>
      </c>
      <c r="E2" s="2">
        <f>((C2-D2)/C2)*100</f>
        <v>8.38658146964857</v>
      </c>
    </row>
    <row r="3" spans="1:5" ht="15">
      <c r="A3" s="1"/>
      <c r="B3" s="1">
        <v>2</v>
      </c>
      <c r="C3">
        <v>1.0027</v>
      </c>
      <c r="D3">
        <v>0.9175</v>
      </c>
      <c r="E3" s="2">
        <f aca="true" t="shared" si="0" ref="E3:E19">((C3-D3)/C3)*100</f>
        <v>8.497057943552404</v>
      </c>
    </row>
    <row r="4" spans="1:5" ht="15">
      <c r="A4" s="1"/>
      <c r="B4" s="1">
        <v>3</v>
      </c>
      <c r="C4">
        <v>1.0006</v>
      </c>
      <c r="D4">
        <v>0.9148</v>
      </c>
      <c r="E4" s="2">
        <f t="shared" si="0"/>
        <v>8.57485508694783</v>
      </c>
    </row>
    <row r="5" spans="1:5" ht="15">
      <c r="A5" s="1" t="s">
        <v>2</v>
      </c>
      <c r="B5" s="1">
        <v>1</v>
      </c>
      <c r="C5">
        <v>1.0026</v>
      </c>
      <c r="D5">
        <v>0.9081</v>
      </c>
      <c r="E5" s="2">
        <f t="shared" si="0"/>
        <v>9.425493716337515</v>
      </c>
    </row>
    <row r="6" spans="1:5" ht="15">
      <c r="A6" s="1"/>
      <c r="B6" s="1">
        <v>2</v>
      </c>
      <c r="C6">
        <v>1.0006</v>
      </c>
      <c r="D6">
        <v>0.9</v>
      </c>
      <c r="E6" s="2">
        <f t="shared" si="0"/>
        <v>10.053967619428335</v>
      </c>
    </row>
    <row r="7" spans="1:5" ht="15">
      <c r="A7" s="1"/>
      <c r="B7" s="1">
        <v>3</v>
      </c>
      <c r="C7">
        <v>1.0019</v>
      </c>
      <c r="D7">
        <v>0.9065</v>
      </c>
      <c r="E7" s="2">
        <f t="shared" si="0"/>
        <v>9.521908374089234</v>
      </c>
    </row>
    <row r="8" spans="1:5" ht="15">
      <c r="A8" s="1" t="s">
        <v>3</v>
      </c>
      <c r="B8" s="1">
        <v>1</v>
      </c>
      <c r="C8">
        <v>1.0013</v>
      </c>
      <c r="D8">
        <v>0.9139</v>
      </c>
      <c r="E8" s="2">
        <f t="shared" si="0"/>
        <v>8.728652751423152</v>
      </c>
    </row>
    <row r="9" spans="1:5" ht="15">
      <c r="A9" s="1"/>
      <c r="B9" s="1">
        <v>2</v>
      </c>
      <c r="C9">
        <v>1.0008</v>
      </c>
      <c r="D9">
        <v>0.917</v>
      </c>
      <c r="E9" s="2">
        <f t="shared" si="0"/>
        <v>8.373301358912858</v>
      </c>
    </row>
    <row r="10" spans="1:5" ht="15">
      <c r="A10" s="1"/>
      <c r="B10" s="1">
        <v>3</v>
      </c>
      <c r="C10">
        <v>1.0029</v>
      </c>
      <c r="D10">
        <v>0.9111</v>
      </c>
      <c r="E10" s="2">
        <f t="shared" si="0"/>
        <v>9.153454980556376</v>
      </c>
    </row>
    <row r="11" spans="1:5" ht="15">
      <c r="A11" s="1" t="s">
        <v>4</v>
      </c>
      <c r="B11" s="1">
        <v>1</v>
      </c>
      <c r="C11">
        <v>1.0029</v>
      </c>
      <c r="D11">
        <v>0.9247</v>
      </c>
      <c r="E11" s="2">
        <f t="shared" si="0"/>
        <v>7.797387576029509</v>
      </c>
    </row>
    <row r="12" spans="1:5" ht="15">
      <c r="A12" s="1"/>
      <c r="B12" s="1">
        <v>2</v>
      </c>
      <c r="C12">
        <v>1.001</v>
      </c>
      <c r="D12">
        <v>0.9208</v>
      </c>
      <c r="E12" s="2">
        <f t="shared" si="0"/>
        <v>8.011988011988008</v>
      </c>
    </row>
    <row r="13" spans="1:5" ht="15">
      <c r="A13" s="1"/>
      <c r="B13" s="1">
        <v>3</v>
      </c>
      <c r="C13">
        <v>1.0014</v>
      </c>
      <c r="D13">
        <v>0.922</v>
      </c>
      <c r="E13" s="2">
        <f t="shared" si="0"/>
        <v>7.928899540643101</v>
      </c>
    </row>
    <row r="14" spans="1:5" ht="15">
      <c r="A14" s="1" t="s">
        <v>5</v>
      </c>
      <c r="B14" s="1">
        <v>1</v>
      </c>
      <c r="C14">
        <v>1.0025</v>
      </c>
      <c r="D14">
        <v>0.9132</v>
      </c>
      <c r="E14" s="2">
        <f t="shared" si="0"/>
        <v>8.907730673316703</v>
      </c>
    </row>
    <row r="15" spans="1:5" ht="15">
      <c r="A15" s="1"/>
      <c r="B15" s="1">
        <v>2</v>
      </c>
      <c r="C15">
        <v>1.0023</v>
      </c>
      <c r="D15">
        <v>0.9856</v>
      </c>
      <c r="E15" s="2">
        <f t="shared" si="0"/>
        <v>1.6661678140277298</v>
      </c>
    </row>
    <row r="16" spans="1:5" ht="15">
      <c r="A16" s="1"/>
      <c r="B16" s="1">
        <v>3</v>
      </c>
      <c r="C16">
        <v>1.0029</v>
      </c>
      <c r="D16">
        <v>0.8222</v>
      </c>
      <c r="E16" s="2">
        <f>((C16-D16)/C16)*100</f>
        <v>18.017748529265116</v>
      </c>
    </row>
    <row r="17" spans="1:5" ht="15">
      <c r="A17" s="1" t="s">
        <v>6</v>
      </c>
      <c r="B17" s="1">
        <v>1</v>
      </c>
      <c r="C17">
        <v>1.0061</v>
      </c>
      <c r="D17">
        <v>0.9321</v>
      </c>
      <c r="E17" s="2">
        <f t="shared" si="0"/>
        <v>7.355133684524397</v>
      </c>
    </row>
    <row r="18" spans="1:5" ht="15">
      <c r="A18" s="1"/>
      <c r="B18" s="1">
        <v>2</v>
      </c>
      <c r="C18">
        <v>1.0008</v>
      </c>
      <c r="D18">
        <v>0.9228</v>
      </c>
      <c r="E18" s="2">
        <f t="shared" si="0"/>
        <v>7.793764988009588</v>
      </c>
    </row>
    <row r="19" spans="1:5" ht="15">
      <c r="A19" s="1"/>
      <c r="B19" s="1">
        <v>3</v>
      </c>
      <c r="C19">
        <v>1.0024</v>
      </c>
      <c r="D19">
        <v>0.9276</v>
      </c>
      <c r="E19" s="2">
        <f t="shared" si="0"/>
        <v>7.462090981644052</v>
      </c>
    </row>
    <row r="21" spans="1:6" ht="15">
      <c r="A21" t="s">
        <v>38</v>
      </c>
      <c r="B21" t="s">
        <v>35</v>
      </c>
      <c r="C21" t="s">
        <v>36</v>
      </c>
      <c r="D21" t="s">
        <v>37</v>
      </c>
      <c r="E21" t="s">
        <v>39</v>
      </c>
      <c r="F21" t="s">
        <v>40</v>
      </c>
    </row>
    <row r="22" spans="1:6" ht="15">
      <c r="A22" t="s">
        <v>1</v>
      </c>
      <c r="B22" s="7">
        <v>8.38658146964857</v>
      </c>
      <c r="C22" s="7">
        <v>8.497057943552404</v>
      </c>
      <c r="D22" s="7">
        <v>8.57485508694783</v>
      </c>
      <c r="E22" s="5">
        <f>AVERAGE(B22:D22)</f>
        <v>8.486164833382935</v>
      </c>
      <c r="F22" s="5">
        <f>STDEV(B22:D22)</f>
        <v>0.09460831691563984</v>
      </c>
    </row>
    <row r="23" spans="1:6" ht="15">
      <c r="A23" t="s">
        <v>2</v>
      </c>
      <c r="B23" s="7">
        <v>9.425493716337515</v>
      </c>
      <c r="C23" s="7">
        <v>10.053967619428335</v>
      </c>
      <c r="D23" s="7">
        <v>9.521908374089234</v>
      </c>
      <c r="E23" s="5">
        <f aca="true" t="shared" si="1" ref="E23:E27">AVERAGE(B23:D23)</f>
        <v>9.66712323661836</v>
      </c>
      <c r="F23" s="5">
        <f aca="true" t="shared" si="2" ref="F23:F27">STDEV(B23:D23)</f>
        <v>0.33846769261048704</v>
      </c>
    </row>
    <row r="24" spans="1:6" ht="15">
      <c r="A24" t="s">
        <v>3</v>
      </c>
      <c r="B24" s="7">
        <v>8.728652751423152</v>
      </c>
      <c r="C24" s="7">
        <v>8.373301358912858</v>
      </c>
      <c r="D24" s="7">
        <v>9.153454980556376</v>
      </c>
      <c r="E24" s="5">
        <f t="shared" si="1"/>
        <v>8.751803030297461</v>
      </c>
      <c r="F24" s="5">
        <f t="shared" si="2"/>
        <v>0.39059169205174205</v>
      </c>
    </row>
    <row r="25" spans="1:6" ht="15">
      <c r="A25" t="s">
        <v>4</v>
      </c>
      <c r="B25" s="6">
        <v>7.797387576029509</v>
      </c>
      <c r="C25" s="6">
        <v>8.011988011988008</v>
      </c>
      <c r="D25" s="6">
        <v>7.928899540643101</v>
      </c>
      <c r="E25" s="5">
        <f t="shared" si="1"/>
        <v>7.912758376220206</v>
      </c>
      <c r="F25" s="5">
        <f t="shared" si="2"/>
        <v>0.10820692986167574</v>
      </c>
    </row>
    <row r="26" spans="1:6" ht="15">
      <c r="A26" t="s">
        <v>5</v>
      </c>
      <c r="B26" s="7">
        <v>8.907730673316703</v>
      </c>
      <c r="C26" s="7">
        <v>8.8</v>
      </c>
      <c r="D26" s="7">
        <v>9</v>
      </c>
      <c r="E26" s="5">
        <f t="shared" si="1"/>
        <v>8.902576891105568</v>
      </c>
      <c r="F26" s="5">
        <f t="shared" si="2"/>
        <v>0.10009955595960347</v>
      </c>
    </row>
    <row r="27" spans="1:6" ht="15">
      <c r="A27" t="s">
        <v>6</v>
      </c>
      <c r="B27" s="7">
        <v>7.355133684524397</v>
      </c>
      <c r="C27" s="7">
        <v>7.793764988009588</v>
      </c>
      <c r="D27" s="7">
        <v>7.462090981644052</v>
      </c>
      <c r="E27" s="5">
        <f t="shared" si="1"/>
        <v>7.536996551392679</v>
      </c>
      <c r="F27" s="5">
        <f t="shared" si="2"/>
        <v>0.22870830414264448</v>
      </c>
    </row>
    <row r="29" spans="6:8" ht="15">
      <c r="F29" t="s">
        <v>46</v>
      </c>
      <c r="G29">
        <v>8.19946160480157</v>
      </c>
      <c r="H29">
        <v>0.3269591394267081</v>
      </c>
    </row>
    <row r="30" spans="3:8" ht="15">
      <c r="C30" t="s">
        <v>52</v>
      </c>
      <c r="D30" t="s">
        <v>51</v>
      </c>
      <c r="F30" t="s">
        <v>47</v>
      </c>
      <c r="G30">
        <v>9.284850063861965</v>
      </c>
      <c r="H30">
        <v>0.47454341671636435</v>
      </c>
    </row>
    <row r="31" spans="2:8" ht="15">
      <c r="B31" t="s">
        <v>46</v>
      </c>
      <c r="C31" s="5">
        <f>E22</f>
        <v>8.486164833382935</v>
      </c>
      <c r="D31" s="5">
        <f>E25</f>
        <v>7.912758376220206</v>
      </c>
      <c r="F31" t="s">
        <v>48</v>
      </c>
      <c r="G31">
        <v>8.144399790845071</v>
      </c>
      <c r="H31">
        <v>0.7243439636458426</v>
      </c>
    </row>
    <row r="32" spans="2:4" ht="15">
      <c r="B32" t="s">
        <v>47</v>
      </c>
      <c r="C32" s="5">
        <f>E23</f>
        <v>9.66712323661836</v>
      </c>
      <c r="D32" s="5">
        <f>E26</f>
        <v>8.902576891105568</v>
      </c>
    </row>
    <row r="33" spans="2:4" ht="15">
      <c r="B33" t="s">
        <v>48</v>
      </c>
      <c r="C33" s="5">
        <f>E24</f>
        <v>8.751803030297461</v>
      </c>
      <c r="D33" s="5">
        <f>E27</f>
        <v>7.536996551392679</v>
      </c>
    </row>
    <row r="34" spans="3:4" ht="15">
      <c r="C34" s="5">
        <f>F22</f>
        <v>0.09460831691563984</v>
      </c>
      <c r="D34" s="5">
        <f>F25</f>
        <v>0.10820692986167574</v>
      </c>
    </row>
    <row r="35" spans="3:4" ht="15">
      <c r="C35" s="5">
        <f aca="true" t="shared" si="3" ref="C35:C36">F23</f>
        <v>0.33846769261048704</v>
      </c>
      <c r="D35" s="5">
        <f aca="true" t="shared" si="4" ref="D35:D36">F26</f>
        <v>0.10009955595960347</v>
      </c>
    </row>
    <row r="36" spans="3:4" ht="15">
      <c r="C36" s="5">
        <f t="shared" si="3"/>
        <v>0.39059169205174205</v>
      </c>
      <c r="D36" s="5">
        <f t="shared" si="4"/>
        <v>0.22870830414264448</v>
      </c>
    </row>
    <row r="38" spans="4:5" ht="15">
      <c r="D38" t="s">
        <v>39</v>
      </c>
      <c r="E38" t="s">
        <v>69</v>
      </c>
    </row>
    <row r="39" spans="3:5" ht="15">
      <c r="C39" t="s">
        <v>68</v>
      </c>
      <c r="D39">
        <v>8.968363700099586</v>
      </c>
      <c r="E39">
        <v>0.5974093494908603</v>
      </c>
    </row>
    <row r="40" spans="3:5" ht="15">
      <c r="C40" t="s">
        <v>50</v>
      </c>
      <c r="D40">
        <v>8.117443939572818</v>
      </c>
      <c r="E40">
        <v>0.625881338986508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 topLeftCell="A33">
      <selection activeCell="M39" sqref="M39"/>
    </sheetView>
  </sheetViews>
  <sheetFormatPr defaultColWidth="9.140625" defaultRowHeight="15"/>
  <cols>
    <col min="2" max="2" width="8.140625" style="0" customWidth="1"/>
    <col min="3" max="3" width="8.00390625" style="0" customWidth="1"/>
    <col min="4" max="5" width="9.57421875" style="0" customWidth="1"/>
    <col min="6" max="6" width="8.7109375" style="0" customWidth="1"/>
    <col min="7" max="7" width="16.28125" style="0" customWidth="1"/>
    <col min="9" max="9" width="10.57421875" style="0" bestFit="1" customWidth="1"/>
  </cols>
  <sheetData>
    <row r="1" spans="1:8" ht="15">
      <c r="A1" s="1" t="s">
        <v>0</v>
      </c>
      <c r="B1" s="1" t="s">
        <v>7</v>
      </c>
      <c r="C1" s="1" t="s">
        <v>9</v>
      </c>
      <c r="D1" s="1" t="s">
        <v>8</v>
      </c>
      <c r="E1" s="1" t="s">
        <v>10</v>
      </c>
      <c r="F1" s="1" t="s">
        <v>11</v>
      </c>
      <c r="G1" s="1" t="s">
        <v>12</v>
      </c>
      <c r="H1" s="1" t="s">
        <v>20</v>
      </c>
    </row>
    <row r="2" spans="1:8" ht="15">
      <c r="A2" s="1" t="s">
        <v>1</v>
      </c>
      <c r="B2" s="1">
        <v>1</v>
      </c>
      <c r="C2" s="1">
        <v>59.3709</v>
      </c>
      <c r="D2" s="1">
        <v>61.3161</v>
      </c>
      <c r="E2" s="1">
        <f>D2-C2</f>
        <v>1.9451999999999998</v>
      </c>
      <c r="F2" s="1">
        <v>10</v>
      </c>
      <c r="G2" s="1">
        <f>(E2/F2)*100</f>
        <v>19.451999999999998</v>
      </c>
      <c r="H2" s="27">
        <f>(G2+G3+G4)/3</f>
        <v>22.33666666666667</v>
      </c>
    </row>
    <row r="3" spans="1:8" ht="15">
      <c r="A3" s="1"/>
      <c r="B3" s="1">
        <v>2</v>
      </c>
      <c r="C3" s="1">
        <v>59.3692</v>
      </c>
      <c r="D3" s="1">
        <v>61.7443</v>
      </c>
      <c r="E3" s="1">
        <f aca="true" t="shared" si="0" ref="E3:E19">D3-C3</f>
        <v>2.3751000000000033</v>
      </c>
      <c r="F3" s="1">
        <v>10</v>
      </c>
      <c r="G3" s="1">
        <f aca="true" t="shared" si="1" ref="G3:G19">(E3/F3)*100</f>
        <v>23.751000000000033</v>
      </c>
      <c r="H3" s="27"/>
    </row>
    <row r="4" spans="1:8" ht="15">
      <c r="A4" s="1"/>
      <c r="B4" s="1">
        <v>3</v>
      </c>
      <c r="C4" s="1">
        <v>59.3662</v>
      </c>
      <c r="D4" s="1">
        <v>61.7469</v>
      </c>
      <c r="E4" s="1">
        <f t="shared" si="0"/>
        <v>2.3806999999999974</v>
      </c>
      <c r="F4" s="1">
        <v>10</v>
      </c>
      <c r="G4" s="1">
        <f t="shared" si="1"/>
        <v>23.806999999999974</v>
      </c>
      <c r="H4" s="27"/>
    </row>
    <row r="5" spans="1:8" ht="15">
      <c r="A5" s="1" t="s">
        <v>2</v>
      </c>
      <c r="B5" s="1">
        <v>1</v>
      </c>
      <c r="C5" s="1">
        <v>59.3664</v>
      </c>
      <c r="D5" s="1">
        <v>61.2724</v>
      </c>
      <c r="E5" s="1">
        <f t="shared" si="0"/>
        <v>1.9059999999999988</v>
      </c>
      <c r="F5" s="1">
        <v>10</v>
      </c>
      <c r="G5" s="1">
        <f t="shared" si="1"/>
        <v>19.059999999999988</v>
      </c>
      <c r="H5" s="27">
        <f>(G5+G6+G7)/3</f>
        <v>19.284333333333333</v>
      </c>
    </row>
    <row r="6" spans="1:8" ht="15">
      <c r="A6" s="1"/>
      <c r="B6" s="1">
        <v>2</v>
      </c>
      <c r="C6" s="1">
        <v>59.3628</v>
      </c>
      <c r="D6" s="1">
        <v>61.3669</v>
      </c>
      <c r="E6" s="1">
        <f t="shared" si="0"/>
        <v>2.004100000000001</v>
      </c>
      <c r="F6" s="1">
        <v>10</v>
      </c>
      <c r="G6" s="1">
        <f t="shared" si="1"/>
        <v>20.04100000000001</v>
      </c>
      <c r="H6" s="27"/>
    </row>
    <row r="7" spans="1:8" ht="15">
      <c r="A7" s="1"/>
      <c r="B7" s="1">
        <v>3</v>
      </c>
      <c r="C7" s="1">
        <v>59.3665</v>
      </c>
      <c r="D7" s="1">
        <v>61.2417</v>
      </c>
      <c r="E7" s="1">
        <f t="shared" si="0"/>
        <v>1.8751999999999995</v>
      </c>
      <c r="F7" s="1">
        <v>10</v>
      </c>
      <c r="G7" s="1">
        <f t="shared" si="1"/>
        <v>18.751999999999995</v>
      </c>
      <c r="H7" s="27"/>
    </row>
    <row r="8" spans="1:8" ht="15">
      <c r="A8" s="1" t="s">
        <v>3</v>
      </c>
      <c r="B8" s="1">
        <v>1</v>
      </c>
      <c r="C8" s="1">
        <v>59.3635</v>
      </c>
      <c r="D8" s="1">
        <v>61.5773</v>
      </c>
      <c r="E8" s="1">
        <f t="shared" si="0"/>
        <v>2.213799999999999</v>
      </c>
      <c r="F8" s="1">
        <v>10</v>
      </c>
      <c r="G8" s="1">
        <f t="shared" si="1"/>
        <v>22.13799999999999</v>
      </c>
      <c r="H8" s="27">
        <f>(G8+G9+G10)/3</f>
        <v>23.04400000000001</v>
      </c>
    </row>
    <row r="9" spans="1:8" ht="15">
      <c r="A9" s="1"/>
      <c r="B9" s="1">
        <v>2</v>
      </c>
      <c r="C9" s="1">
        <v>59.3648</v>
      </c>
      <c r="D9" s="1">
        <v>61.8659</v>
      </c>
      <c r="E9" s="1">
        <f t="shared" si="0"/>
        <v>2.501100000000001</v>
      </c>
      <c r="F9" s="1">
        <v>10</v>
      </c>
      <c r="G9" s="1">
        <f t="shared" si="1"/>
        <v>25.01100000000001</v>
      </c>
      <c r="H9" s="27"/>
    </row>
    <row r="10" spans="1:8" ht="15">
      <c r="A10" s="1"/>
      <c r="B10" s="1">
        <v>3</v>
      </c>
      <c r="C10" s="1">
        <v>59.3621</v>
      </c>
      <c r="D10" s="1">
        <v>61.5604</v>
      </c>
      <c r="E10" s="1">
        <f t="shared" si="0"/>
        <v>2.1983000000000033</v>
      </c>
      <c r="F10" s="1">
        <v>10</v>
      </c>
      <c r="G10" s="1">
        <f t="shared" si="1"/>
        <v>21.983000000000033</v>
      </c>
      <c r="H10" s="27"/>
    </row>
    <row r="11" spans="1:8" ht="15">
      <c r="A11" s="1" t="s">
        <v>4</v>
      </c>
      <c r="B11" s="1">
        <v>1</v>
      </c>
      <c r="C11" s="1">
        <v>70.4092</v>
      </c>
      <c r="D11" s="1">
        <v>72.2956</v>
      </c>
      <c r="E11" s="1">
        <f t="shared" si="0"/>
        <v>1.8863999999999947</v>
      </c>
      <c r="F11" s="1">
        <v>10</v>
      </c>
      <c r="G11" s="1">
        <f t="shared" si="1"/>
        <v>18.863999999999947</v>
      </c>
      <c r="H11" s="27">
        <f>(G11+G12+G13)/3</f>
        <v>19.255666666666638</v>
      </c>
    </row>
    <row r="12" spans="1:8" ht="15">
      <c r="A12" s="1"/>
      <c r="B12" s="1">
        <v>2</v>
      </c>
      <c r="C12" s="1">
        <v>70.4097</v>
      </c>
      <c r="D12" s="1">
        <v>72.2782</v>
      </c>
      <c r="E12" s="1">
        <f t="shared" si="0"/>
        <v>1.8684999999999974</v>
      </c>
      <c r="F12" s="1">
        <v>10</v>
      </c>
      <c r="G12" s="1">
        <f t="shared" si="1"/>
        <v>18.684999999999974</v>
      </c>
      <c r="H12" s="27"/>
    </row>
    <row r="13" spans="1:8" ht="15">
      <c r="A13" s="1"/>
      <c r="B13" s="1">
        <v>3</v>
      </c>
      <c r="C13" s="1">
        <v>70.4087</v>
      </c>
      <c r="D13" s="1">
        <v>72.4305</v>
      </c>
      <c r="E13" s="1">
        <f t="shared" si="0"/>
        <v>2.021799999999999</v>
      </c>
      <c r="F13" s="1">
        <v>10</v>
      </c>
      <c r="G13" s="1">
        <f t="shared" si="1"/>
        <v>20.21799999999999</v>
      </c>
      <c r="H13" s="27"/>
    </row>
    <row r="14" spans="1:8" ht="15">
      <c r="A14" s="1" t="s">
        <v>5</v>
      </c>
      <c r="B14" s="1">
        <v>1</v>
      </c>
      <c r="C14" s="1">
        <v>70.4114</v>
      </c>
      <c r="D14" s="1">
        <v>72.0205</v>
      </c>
      <c r="E14" s="1">
        <f t="shared" si="0"/>
        <v>1.609099999999998</v>
      </c>
      <c r="F14" s="1">
        <v>10</v>
      </c>
      <c r="G14" s="1">
        <f t="shared" si="1"/>
        <v>16.09099999999998</v>
      </c>
      <c r="H14" s="27">
        <f>(G14+G15+G16)/3</f>
        <v>17.846333333333344</v>
      </c>
    </row>
    <row r="15" spans="1:8" ht="15">
      <c r="A15" s="1"/>
      <c r="B15" s="1">
        <v>2</v>
      </c>
      <c r="C15" s="1">
        <v>59.3623</v>
      </c>
      <c r="D15" s="1">
        <v>61.2319</v>
      </c>
      <c r="E15" s="1">
        <f t="shared" si="0"/>
        <v>1.8696000000000055</v>
      </c>
      <c r="F15" s="1">
        <v>10</v>
      </c>
      <c r="G15" s="1">
        <f t="shared" si="1"/>
        <v>18.696000000000055</v>
      </c>
      <c r="H15" s="27"/>
    </row>
    <row r="16" spans="1:8" ht="15">
      <c r="A16" s="1"/>
      <c r="B16" s="1">
        <v>3</v>
      </c>
      <c r="C16" s="1">
        <v>59.3665</v>
      </c>
      <c r="D16" s="1">
        <v>61.2417</v>
      </c>
      <c r="E16" s="1">
        <f t="shared" si="0"/>
        <v>1.8751999999999995</v>
      </c>
      <c r="F16" s="1">
        <v>10</v>
      </c>
      <c r="G16" s="1">
        <f t="shared" si="1"/>
        <v>18.751999999999995</v>
      </c>
      <c r="H16" s="27"/>
    </row>
    <row r="17" spans="1:8" ht="15">
      <c r="A17" s="1" t="s">
        <v>6</v>
      </c>
      <c r="B17" s="1">
        <v>1</v>
      </c>
      <c r="C17" s="1">
        <v>70.4086</v>
      </c>
      <c r="D17" s="1">
        <v>72.6872</v>
      </c>
      <c r="E17" s="1">
        <f t="shared" si="0"/>
        <v>2.2785999999999973</v>
      </c>
      <c r="F17" s="1">
        <v>10</v>
      </c>
      <c r="G17" s="1">
        <f t="shared" si="1"/>
        <v>22.785999999999973</v>
      </c>
      <c r="H17" s="27">
        <f>(G17+G18+G19)/3</f>
        <v>23.510333333333335</v>
      </c>
    </row>
    <row r="18" spans="1:8" ht="15">
      <c r="A18" s="1"/>
      <c r="B18" s="1">
        <v>2</v>
      </c>
      <c r="C18" s="1">
        <v>59.3669</v>
      </c>
      <c r="D18" s="1">
        <v>61.735</v>
      </c>
      <c r="E18" s="1">
        <f t="shared" si="0"/>
        <v>2.3680999999999983</v>
      </c>
      <c r="F18" s="1">
        <v>10</v>
      </c>
      <c r="G18" s="1">
        <f t="shared" si="1"/>
        <v>23.680999999999983</v>
      </c>
      <c r="H18" s="27"/>
    </row>
    <row r="19" spans="1:8" ht="15">
      <c r="A19" s="1"/>
      <c r="B19" s="1">
        <v>3</v>
      </c>
      <c r="C19" s="1">
        <v>68.0034</v>
      </c>
      <c r="D19" s="1">
        <v>70.4098</v>
      </c>
      <c r="E19" s="1">
        <f t="shared" si="0"/>
        <v>2.406400000000005</v>
      </c>
      <c r="F19" s="1">
        <v>10</v>
      </c>
      <c r="G19" s="1">
        <f t="shared" si="1"/>
        <v>24.06400000000005</v>
      </c>
      <c r="H19" s="27"/>
    </row>
    <row r="21" spans="1:10" ht="15">
      <c r="A21" t="s">
        <v>38</v>
      </c>
      <c r="B21" t="s">
        <v>35</v>
      </c>
      <c r="C21" t="s">
        <v>36</v>
      </c>
      <c r="D21" t="s">
        <v>37</v>
      </c>
      <c r="E21" t="s">
        <v>39</v>
      </c>
      <c r="F21" t="s">
        <v>40</v>
      </c>
      <c r="H21" s="20" t="s">
        <v>68</v>
      </c>
      <c r="I21" s="21">
        <v>21.555000000000003</v>
      </c>
      <c r="J21" s="22">
        <v>1.998005366470387</v>
      </c>
    </row>
    <row r="22" spans="1:10" ht="15">
      <c r="A22" t="s">
        <v>1</v>
      </c>
      <c r="B22" s="7">
        <v>19.451999999999998</v>
      </c>
      <c r="C22" s="7">
        <v>23.751000000000033</v>
      </c>
      <c r="D22" s="7">
        <v>23.806999999999974</v>
      </c>
      <c r="E22" s="5">
        <f>AVERAGE(B22:D22)</f>
        <v>22.33666666666667</v>
      </c>
      <c r="F22" s="5">
        <f>STDEV(B22:D22)</f>
        <v>2.4983515231714986</v>
      </c>
      <c r="H22" s="20" t="s">
        <v>50</v>
      </c>
      <c r="I22" s="21">
        <v>20.204111111111104</v>
      </c>
      <c r="J22" s="22">
        <v>2.948708895118025</v>
      </c>
    </row>
    <row r="23" spans="1:6" ht="15">
      <c r="A23" t="s">
        <v>2</v>
      </c>
      <c r="B23" s="7">
        <v>19.059999999999988</v>
      </c>
      <c r="C23" s="7">
        <v>20.04100000000001</v>
      </c>
      <c r="D23" s="7">
        <v>18.751999999999995</v>
      </c>
      <c r="E23" s="5">
        <f aca="true" t="shared" si="2" ref="E23:E27">AVERAGE(B23:D23)</f>
        <v>19.284333333333333</v>
      </c>
      <c r="F23" s="5">
        <f aca="true" t="shared" si="3" ref="F23:F27">STDEV(B23:D23)</f>
        <v>0.6731451057040725</v>
      </c>
    </row>
    <row r="24" spans="1:6" ht="15">
      <c r="A24" t="s">
        <v>3</v>
      </c>
      <c r="B24" s="7">
        <v>22.13799999999999</v>
      </c>
      <c r="C24" s="7">
        <v>25.01100000000001</v>
      </c>
      <c r="D24" s="7">
        <v>21.983000000000033</v>
      </c>
      <c r="E24" s="5">
        <f t="shared" si="2"/>
        <v>23.04400000000001</v>
      </c>
      <c r="F24" s="5">
        <f t="shared" si="3"/>
        <v>1.7052340015376168</v>
      </c>
    </row>
    <row r="25" spans="1:6" ht="15">
      <c r="A25" t="s">
        <v>4</v>
      </c>
      <c r="B25" s="6">
        <v>18.863999999999947</v>
      </c>
      <c r="C25" s="6">
        <v>18.684999999999974</v>
      </c>
      <c r="D25" s="6">
        <v>20.21799999999999</v>
      </c>
      <c r="E25" s="5">
        <f t="shared" si="2"/>
        <v>19.255666666666638</v>
      </c>
      <c r="F25" s="5">
        <f t="shared" si="3"/>
        <v>0.8381970730880408</v>
      </c>
    </row>
    <row r="26" spans="1:6" ht="15">
      <c r="A26" t="s">
        <v>5</v>
      </c>
      <c r="B26" s="7">
        <v>16.09099999999998</v>
      </c>
      <c r="C26" s="7">
        <v>18.696000000000055</v>
      </c>
      <c r="D26" s="7">
        <v>18.751999999999995</v>
      </c>
      <c r="E26" s="5">
        <f t="shared" si="2"/>
        <v>17.846333333333344</v>
      </c>
      <c r="F26" s="5">
        <f t="shared" si="3"/>
        <v>1.5204211039489721</v>
      </c>
    </row>
    <row r="27" spans="1:6" ht="15">
      <c r="A27" t="s">
        <v>6</v>
      </c>
      <c r="B27" s="7">
        <v>22.785999999999973</v>
      </c>
      <c r="C27" s="7">
        <v>23.680999999999983</v>
      </c>
      <c r="D27" s="7">
        <v>24.06400000000005</v>
      </c>
      <c r="E27" s="5">
        <f t="shared" si="2"/>
        <v>23.510333333333335</v>
      </c>
      <c r="F27" s="5">
        <f t="shared" si="3"/>
        <v>0.6558706681453117</v>
      </c>
    </row>
    <row r="30" spans="3:14" ht="15">
      <c r="C30" t="s">
        <v>52</v>
      </c>
      <c r="D30" t="s">
        <v>51</v>
      </c>
      <c r="H30" s="20"/>
      <c r="I30" s="20"/>
      <c r="J30" s="20"/>
      <c r="K30" s="20"/>
      <c r="L30" s="20"/>
      <c r="M30" s="20"/>
      <c r="N30" s="20"/>
    </row>
    <row r="31" spans="2:14" ht="15">
      <c r="B31" t="s">
        <v>46</v>
      </c>
      <c r="C31" s="5">
        <f>E22</f>
        <v>22.33666666666667</v>
      </c>
      <c r="D31" s="5">
        <f>E25</f>
        <v>19.255666666666638</v>
      </c>
      <c r="H31" s="20"/>
      <c r="I31" s="20"/>
      <c r="J31" s="20"/>
      <c r="K31" s="20"/>
      <c r="L31" s="20"/>
      <c r="M31" s="20"/>
      <c r="N31" s="20"/>
    </row>
    <row r="32" spans="2:15" ht="15">
      <c r="B32" t="s">
        <v>47</v>
      </c>
      <c r="C32" s="5">
        <f>E23</f>
        <v>19.284333333333333</v>
      </c>
      <c r="D32" s="5">
        <f>E26</f>
        <v>17.846333333333344</v>
      </c>
      <c r="H32" s="23"/>
      <c r="I32" s="23"/>
      <c r="J32" s="23"/>
      <c r="K32" s="23"/>
      <c r="L32" s="23"/>
      <c r="M32" s="23"/>
      <c r="N32" s="23"/>
      <c r="O32" s="23"/>
    </row>
    <row r="33" spans="2:15" ht="15">
      <c r="B33" t="s">
        <v>48</v>
      </c>
      <c r="C33" s="5">
        <f>E24</f>
        <v>23.04400000000001</v>
      </c>
      <c r="D33" s="5">
        <f>E27</f>
        <v>23.510333333333335</v>
      </c>
      <c r="H33" s="20"/>
      <c r="I33" s="20"/>
      <c r="J33" s="23"/>
      <c r="K33" s="23"/>
      <c r="L33" s="23"/>
      <c r="M33" s="23"/>
      <c r="N33" s="23"/>
      <c r="O33" s="23"/>
    </row>
    <row r="34" spans="3:15" ht="15">
      <c r="C34">
        <v>2.4983515231714954</v>
      </c>
      <c r="D34">
        <v>0.8381970730880414</v>
      </c>
      <c r="H34" s="20"/>
      <c r="I34" s="20"/>
      <c r="J34" s="24"/>
      <c r="K34" s="24"/>
      <c r="L34" s="25"/>
      <c r="M34" s="25"/>
      <c r="N34" s="25"/>
      <c r="O34" s="25"/>
    </row>
    <row r="35" spans="3:15" ht="15">
      <c r="C35">
        <v>0.6731451057040636</v>
      </c>
      <c r="D35">
        <v>1.5204211039489728</v>
      </c>
      <c r="H35" s="20"/>
      <c r="I35" s="20"/>
      <c r="J35" s="24"/>
      <c r="K35" s="24"/>
      <c r="L35" s="24"/>
      <c r="M35" s="24"/>
      <c r="N35" s="25"/>
      <c r="O35" s="25"/>
    </row>
    <row r="36" spans="3:14" ht="15">
      <c r="C36">
        <v>1.7052340015375878</v>
      </c>
      <c r="D36">
        <v>0.655870668145353</v>
      </c>
      <c r="H36" s="20"/>
      <c r="I36" s="20"/>
      <c r="J36" s="20"/>
      <c r="K36" s="20"/>
      <c r="L36" s="20"/>
      <c r="M36" s="20"/>
      <c r="N36" s="20"/>
    </row>
    <row r="37" spans="8:14" ht="15">
      <c r="H37" s="25"/>
      <c r="I37" s="23"/>
      <c r="J37" s="23"/>
      <c r="K37" s="23"/>
      <c r="L37" s="20"/>
      <c r="M37" s="20"/>
      <c r="N37" s="20"/>
    </row>
    <row r="38" spans="8:14" ht="15">
      <c r="H38" s="25"/>
      <c r="I38" s="23"/>
      <c r="J38" s="23"/>
      <c r="K38" s="23"/>
      <c r="L38" s="20"/>
      <c r="M38" s="20"/>
      <c r="N38" s="20"/>
    </row>
    <row r="39" spans="3:14" ht="15">
      <c r="C39" t="s">
        <v>46</v>
      </c>
      <c r="D39">
        <v>20.796166666666654</v>
      </c>
      <c r="E39">
        <v>2.371814108792399</v>
      </c>
      <c r="H39" s="25"/>
      <c r="I39" s="26"/>
      <c r="J39" s="26"/>
      <c r="K39" s="26"/>
      <c r="L39" s="20"/>
      <c r="M39" s="20"/>
      <c r="N39" s="20"/>
    </row>
    <row r="40" spans="3:5" ht="15">
      <c r="C40" t="s">
        <v>47</v>
      </c>
      <c r="D40">
        <v>18.56533333333334</v>
      </c>
      <c r="E40">
        <v>1.3138778735737553</v>
      </c>
    </row>
    <row r="41" spans="3:5" ht="15">
      <c r="C41" t="s">
        <v>48</v>
      </c>
      <c r="D41">
        <v>23.277166666666673</v>
      </c>
      <c r="E41">
        <v>1.1834000873190262</v>
      </c>
    </row>
  </sheetData>
  <mergeCells count="6">
    <mergeCell ref="H2:H4"/>
    <mergeCell ref="H17:H19"/>
    <mergeCell ref="H14:H16"/>
    <mergeCell ref="H11:H13"/>
    <mergeCell ref="H8:H10"/>
    <mergeCell ref="H5:H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2"/>
  <sheetViews>
    <sheetView workbookViewId="0" topLeftCell="B23">
      <selection activeCell="O27" sqref="O27"/>
    </sheetView>
  </sheetViews>
  <sheetFormatPr defaultColWidth="9.140625" defaultRowHeight="15"/>
  <cols>
    <col min="1" max="1" width="13.8515625" style="0" customWidth="1"/>
  </cols>
  <sheetData>
    <row r="3" spans="1:2" ht="15">
      <c r="A3" t="s">
        <v>23</v>
      </c>
      <c r="B3" t="s">
        <v>24</v>
      </c>
    </row>
    <row r="4" spans="1:2" ht="15">
      <c r="A4">
        <v>0</v>
      </c>
      <c r="B4">
        <v>0</v>
      </c>
    </row>
    <row r="5" spans="1:2" ht="15">
      <c r="A5">
        <v>25</v>
      </c>
      <c r="B5">
        <v>0.065</v>
      </c>
    </row>
    <row r="6" spans="1:2" ht="15">
      <c r="A6">
        <v>50</v>
      </c>
      <c r="B6">
        <v>0.123</v>
      </c>
    </row>
    <row r="7" spans="1:2" ht="15">
      <c r="A7">
        <v>75</v>
      </c>
      <c r="B7">
        <v>0.188</v>
      </c>
    </row>
    <row r="8" spans="1:2" ht="15">
      <c r="A8">
        <v>100</v>
      </c>
      <c r="B8">
        <v>0.233</v>
      </c>
    </row>
    <row r="9" spans="1:2" ht="15">
      <c r="A9">
        <v>150</v>
      </c>
      <c r="B9">
        <v>0.357</v>
      </c>
    </row>
    <row r="10" spans="1:2" ht="15">
      <c r="A10">
        <v>200</v>
      </c>
      <c r="B10">
        <v>0.466</v>
      </c>
    </row>
    <row r="18" spans="1:15" ht="15">
      <c r="A18" t="s">
        <v>25</v>
      </c>
      <c r="H18" t="s">
        <v>26</v>
      </c>
      <c r="O18" t="s">
        <v>53</v>
      </c>
    </row>
    <row r="19" spans="1:20" ht="15">
      <c r="A19" t="s">
        <v>27</v>
      </c>
      <c r="B19" t="s">
        <v>28</v>
      </c>
      <c r="C19" t="s">
        <v>29</v>
      </c>
      <c r="D19" t="s">
        <v>30</v>
      </c>
      <c r="E19" t="s">
        <v>33</v>
      </c>
      <c r="F19" t="s">
        <v>72</v>
      </c>
      <c r="H19" t="s">
        <v>27</v>
      </c>
      <c r="I19" t="s">
        <v>28</v>
      </c>
      <c r="J19" t="s">
        <v>29</v>
      </c>
      <c r="K19" t="s">
        <v>30</v>
      </c>
      <c r="L19" t="s">
        <v>31</v>
      </c>
      <c r="M19" t="s">
        <v>71</v>
      </c>
      <c r="O19" t="s">
        <v>27</v>
      </c>
      <c r="P19" t="s">
        <v>28</v>
      </c>
      <c r="Q19" t="s">
        <v>29</v>
      </c>
      <c r="R19" t="s">
        <v>30</v>
      </c>
      <c r="S19" t="s">
        <v>31</v>
      </c>
      <c r="T19" t="s">
        <v>71</v>
      </c>
    </row>
    <row r="20" spans="1:20" ht="15">
      <c r="A20" t="s">
        <v>1</v>
      </c>
      <c r="B20">
        <v>0.195</v>
      </c>
      <c r="C20">
        <f>(B20-0.005)/0.002</f>
        <v>95</v>
      </c>
      <c r="D20">
        <v>10</v>
      </c>
      <c r="E20">
        <v>46</v>
      </c>
      <c r="F20">
        <f>(C20/1000*0.1*E20/D20)*100</f>
        <v>4.37</v>
      </c>
      <c r="H20" t="s">
        <v>1</v>
      </c>
      <c r="I20">
        <v>0.192</v>
      </c>
      <c r="J20">
        <f>(I20-0.005)/0.002</f>
        <v>93.5</v>
      </c>
      <c r="K20">
        <v>10</v>
      </c>
      <c r="L20">
        <v>46</v>
      </c>
      <c r="M20">
        <f>(J20/1000*0.1*L20)/5*(5/K20)*100</f>
        <v>4.301000000000001</v>
      </c>
      <c r="O20" t="s">
        <v>1</v>
      </c>
      <c r="P20">
        <v>0.204</v>
      </c>
      <c r="Q20">
        <f>(P20-0.005)/0.002</f>
        <v>99.49999999999999</v>
      </c>
      <c r="R20">
        <v>10</v>
      </c>
      <c r="S20">
        <v>46</v>
      </c>
      <c r="T20">
        <f>(Q20/1000*0.1*S20)/5*(5/R20)*100</f>
        <v>4.577</v>
      </c>
    </row>
    <row r="21" spans="1:20" ht="15">
      <c r="A21" t="s">
        <v>2</v>
      </c>
      <c r="B21">
        <v>0.112</v>
      </c>
      <c r="C21">
        <f aca="true" t="shared" si="0" ref="C21:C25">(B21-0.005)/0.002</f>
        <v>53.5</v>
      </c>
      <c r="D21">
        <v>10</v>
      </c>
      <c r="E21">
        <v>46</v>
      </c>
      <c r="F21">
        <f aca="true" t="shared" si="1" ref="F21:F25">(C21/1000*0.1*E21/D21)*100</f>
        <v>2.4610000000000003</v>
      </c>
      <c r="H21" t="s">
        <v>2</v>
      </c>
      <c r="I21">
        <v>0.114</v>
      </c>
      <c r="J21">
        <f aca="true" t="shared" si="2" ref="J21:J24">(I21-0.005)/0.002</f>
        <v>54.5</v>
      </c>
      <c r="K21">
        <v>10</v>
      </c>
      <c r="L21">
        <v>46</v>
      </c>
      <c r="M21">
        <f aca="true" t="shared" si="3" ref="M21:M25">(J21/1000*0.1*L21)/5*(5/K21)*100</f>
        <v>2.5069999999999997</v>
      </c>
      <c r="O21" t="s">
        <v>2</v>
      </c>
      <c r="P21">
        <v>0.115</v>
      </c>
      <c r="Q21">
        <f aca="true" t="shared" si="4" ref="Q21:Q25">(P21-0.005)/0.002</f>
        <v>55</v>
      </c>
      <c r="R21">
        <v>10</v>
      </c>
      <c r="S21">
        <v>46</v>
      </c>
      <c r="T21">
        <f aca="true" t="shared" si="5" ref="T21:T25">(Q21/1000*0.1*S21)/5*(5/R21)*100</f>
        <v>2.53</v>
      </c>
    </row>
    <row r="22" spans="1:20" ht="15">
      <c r="A22" t="s">
        <v>3</v>
      </c>
      <c r="B22">
        <v>0.22</v>
      </c>
      <c r="C22">
        <f t="shared" si="0"/>
        <v>107.5</v>
      </c>
      <c r="D22">
        <v>10</v>
      </c>
      <c r="E22">
        <v>46</v>
      </c>
      <c r="F22">
        <f t="shared" si="1"/>
        <v>4.945000000000001</v>
      </c>
      <c r="H22" t="s">
        <v>3</v>
      </c>
      <c r="I22">
        <v>0.236</v>
      </c>
      <c r="J22">
        <f t="shared" si="2"/>
        <v>115.49999999999999</v>
      </c>
      <c r="K22">
        <v>10</v>
      </c>
      <c r="L22">
        <v>46</v>
      </c>
      <c r="M22">
        <f t="shared" si="3"/>
        <v>5.313</v>
      </c>
      <c r="O22" t="s">
        <v>3</v>
      </c>
      <c r="P22">
        <v>0.237</v>
      </c>
      <c r="Q22">
        <f t="shared" si="4"/>
        <v>115.99999999999999</v>
      </c>
      <c r="R22">
        <v>10</v>
      </c>
      <c r="S22">
        <v>46</v>
      </c>
      <c r="T22">
        <f t="shared" si="5"/>
        <v>5.335999999999999</v>
      </c>
    </row>
    <row r="23" spans="1:20" ht="15">
      <c r="A23" t="s">
        <v>4</v>
      </c>
      <c r="B23">
        <v>0.231</v>
      </c>
      <c r="C23">
        <f t="shared" si="0"/>
        <v>113</v>
      </c>
      <c r="D23">
        <v>10</v>
      </c>
      <c r="E23">
        <v>46</v>
      </c>
      <c r="F23">
        <f t="shared" si="1"/>
        <v>5.198</v>
      </c>
      <c r="H23" t="s">
        <v>4</v>
      </c>
      <c r="I23">
        <v>0.226</v>
      </c>
      <c r="J23">
        <f t="shared" si="2"/>
        <v>110.5</v>
      </c>
      <c r="K23">
        <v>10</v>
      </c>
      <c r="L23">
        <v>46</v>
      </c>
      <c r="M23">
        <f t="shared" si="3"/>
        <v>5.083000000000001</v>
      </c>
      <c r="O23" t="s">
        <v>4</v>
      </c>
      <c r="P23">
        <v>0.227</v>
      </c>
      <c r="Q23">
        <f t="shared" si="4"/>
        <v>111</v>
      </c>
      <c r="R23">
        <v>10</v>
      </c>
      <c r="S23">
        <v>46</v>
      </c>
      <c r="T23">
        <f t="shared" si="5"/>
        <v>5.106000000000001</v>
      </c>
    </row>
    <row r="24" spans="1:20" ht="15">
      <c r="A24" t="s">
        <v>5</v>
      </c>
      <c r="B24">
        <v>0.143</v>
      </c>
      <c r="C24">
        <f t="shared" si="0"/>
        <v>68.99999999999999</v>
      </c>
      <c r="D24">
        <v>10</v>
      </c>
      <c r="E24">
        <v>46</v>
      </c>
      <c r="F24">
        <f t="shared" si="1"/>
        <v>3.1740000000000004</v>
      </c>
      <c r="H24" t="s">
        <v>5</v>
      </c>
      <c r="I24">
        <v>0.143</v>
      </c>
      <c r="J24">
        <f t="shared" si="2"/>
        <v>68.99999999999999</v>
      </c>
      <c r="K24">
        <v>10</v>
      </c>
      <c r="L24">
        <v>46</v>
      </c>
      <c r="M24">
        <f t="shared" si="3"/>
        <v>3.1740000000000004</v>
      </c>
      <c r="O24" t="s">
        <v>5</v>
      </c>
      <c r="P24">
        <v>0.148</v>
      </c>
      <c r="Q24">
        <f t="shared" si="4"/>
        <v>71.49999999999999</v>
      </c>
      <c r="R24">
        <v>10</v>
      </c>
      <c r="S24">
        <v>46</v>
      </c>
      <c r="T24">
        <f t="shared" si="5"/>
        <v>3.288999999999999</v>
      </c>
    </row>
    <row r="25" spans="1:20" ht="15">
      <c r="A25" t="s">
        <v>6</v>
      </c>
      <c r="B25">
        <v>0.288</v>
      </c>
      <c r="C25">
        <f t="shared" si="0"/>
        <v>141.49999999999997</v>
      </c>
      <c r="D25">
        <v>10</v>
      </c>
      <c r="E25">
        <v>46</v>
      </c>
      <c r="F25">
        <f t="shared" si="1"/>
        <v>6.508999999999999</v>
      </c>
      <c r="H25" t="s">
        <v>6</v>
      </c>
      <c r="I25">
        <v>0.281</v>
      </c>
      <c r="J25">
        <f>(I25-0.005)/0.002</f>
        <v>138</v>
      </c>
      <c r="K25">
        <v>10</v>
      </c>
      <c r="L25">
        <v>46</v>
      </c>
      <c r="M25">
        <f t="shared" si="3"/>
        <v>6.348000000000001</v>
      </c>
      <c r="O25" t="s">
        <v>6</v>
      </c>
      <c r="P25">
        <v>0.284</v>
      </c>
      <c r="Q25">
        <f t="shared" si="4"/>
        <v>139.49999999999997</v>
      </c>
      <c r="R25">
        <v>10</v>
      </c>
      <c r="S25">
        <v>46</v>
      </c>
      <c r="T25">
        <f t="shared" si="5"/>
        <v>6.416999999999999</v>
      </c>
    </row>
    <row r="27" ht="15">
      <c r="A27" t="s">
        <v>54</v>
      </c>
    </row>
    <row r="28" spans="1:8" ht="15">
      <c r="A28" t="s">
        <v>38</v>
      </c>
      <c r="B28" t="s">
        <v>35</v>
      </c>
      <c r="C28" t="s">
        <v>36</v>
      </c>
      <c r="D28" t="s">
        <v>37</v>
      </c>
      <c r="E28" t="s">
        <v>39</v>
      </c>
      <c r="F28" t="s">
        <v>40</v>
      </c>
      <c r="H28" s="8" t="s">
        <v>42</v>
      </c>
    </row>
    <row r="29" spans="1:8" ht="15">
      <c r="A29" t="s">
        <v>1</v>
      </c>
      <c r="B29">
        <f>F20</f>
        <v>4.37</v>
      </c>
      <c r="C29">
        <f>M20</f>
        <v>4.301000000000001</v>
      </c>
      <c r="D29">
        <f>T20</f>
        <v>4.577</v>
      </c>
      <c r="E29" s="4">
        <f>AVERAGE(B29:D29)</f>
        <v>4.416</v>
      </c>
      <c r="F29">
        <f>STDEV(B29:D29)</f>
        <v>0.1436349539631627</v>
      </c>
      <c r="H29" t="s">
        <v>43</v>
      </c>
    </row>
    <row r="30" spans="1:16" ht="15">
      <c r="A30" t="s">
        <v>2</v>
      </c>
      <c r="B30">
        <f aca="true" t="shared" si="6" ref="B30:B34">F21</f>
        <v>2.4610000000000003</v>
      </c>
      <c r="C30">
        <f aca="true" t="shared" si="7" ref="C30:C34">M21</f>
        <v>2.5069999999999997</v>
      </c>
      <c r="D30">
        <f aca="true" t="shared" si="8" ref="D30:D34">T21</f>
        <v>2.53</v>
      </c>
      <c r="E30" s="4">
        <f aca="true" t="shared" si="9" ref="E30:E34">AVERAGE(B30:D30)</f>
        <v>2.499333333333333</v>
      </c>
      <c r="F30">
        <f aca="true" t="shared" si="10" ref="F30:F34">STDEV(B30:D30)</f>
        <v>0.03513308032799449</v>
      </c>
      <c r="O30" s="14" t="s">
        <v>55</v>
      </c>
      <c r="P30" s="16" t="s">
        <v>61</v>
      </c>
    </row>
    <row r="31" spans="1:16" ht="15">
      <c r="A31" t="s">
        <v>3</v>
      </c>
      <c r="B31">
        <f t="shared" si="6"/>
        <v>4.945000000000001</v>
      </c>
      <c r="C31">
        <f t="shared" si="7"/>
        <v>5.313</v>
      </c>
      <c r="D31">
        <f t="shared" si="8"/>
        <v>5.335999999999999</v>
      </c>
      <c r="E31" s="4">
        <f t="shared" si="9"/>
        <v>5.198</v>
      </c>
      <c r="F31">
        <f t="shared" si="10"/>
        <v>0.21940601632589657</v>
      </c>
      <c r="O31" s="14" t="s">
        <v>58</v>
      </c>
      <c r="P31" s="17" t="s">
        <v>62</v>
      </c>
    </row>
    <row r="32" spans="1:16" ht="15">
      <c r="A32" t="s">
        <v>4</v>
      </c>
      <c r="B32">
        <f t="shared" si="6"/>
        <v>5.198</v>
      </c>
      <c r="C32">
        <f t="shared" si="7"/>
        <v>5.083000000000001</v>
      </c>
      <c r="D32">
        <f t="shared" si="8"/>
        <v>5.106000000000001</v>
      </c>
      <c r="E32" s="4">
        <f t="shared" si="9"/>
        <v>5.129000000000001</v>
      </c>
      <c r="F32">
        <f t="shared" si="10"/>
        <v>0.06085228015448526</v>
      </c>
      <c r="O32" s="13" t="s">
        <v>56</v>
      </c>
      <c r="P32" s="17" t="s">
        <v>62</v>
      </c>
    </row>
    <row r="33" spans="1:16" ht="15">
      <c r="A33" t="s">
        <v>5</v>
      </c>
      <c r="B33">
        <f t="shared" si="6"/>
        <v>3.1740000000000004</v>
      </c>
      <c r="C33">
        <f t="shared" si="7"/>
        <v>3.1740000000000004</v>
      </c>
      <c r="D33">
        <f t="shared" si="8"/>
        <v>3.288999999999999</v>
      </c>
      <c r="E33" s="4">
        <f t="shared" si="9"/>
        <v>3.2123333333333335</v>
      </c>
      <c r="F33">
        <f t="shared" si="10"/>
        <v>0.06639528095680605</v>
      </c>
      <c r="O33" s="14" t="s">
        <v>59</v>
      </c>
      <c r="P33" s="17" t="s">
        <v>63</v>
      </c>
    </row>
    <row r="34" spans="1:16" ht="15">
      <c r="A34" t="s">
        <v>6</v>
      </c>
      <c r="B34">
        <f t="shared" si="6"/>
        <v>6.508999999999999</v>
      </c>
      <c r="C34">
        <f t="shared" si="7"/>
        <v>6.348000000000001</v>
      </c>
      <c r="D34">
        <f t="shared" si="8"/>
        <v>6.416999999999999</v>
      </c>
      <c r="E34" s="4">
        <f t="shared" si="9"/>
        <v>6.424666666666666</v>
      </c>
      <c r="F34">
        <f t="shared" si="10"/>
        <v>0.0807733454385366</v>
      </c>
      <c r="O34" s="14" t="s">
        <v>57</v>
      </c>
      <c r="P34" s="17" t="s">
        <v>65</v>
      </c>
    </row>
    <row r="35" spans="15:16" ht="15">
      <c r="O35" s="19" t="s">
        <v>60</v>
      </c>
      <c r="P35" s="18" t="s">
        <v>66</v>
      </c>
    </row>
    <row r="36" spans="3:4" ht="15">
      <c r="C36" t="s">
        <v>49</v>
      </c>
      <c r="D36" t="s">
        <v>50</v>
      </c>
    </row>
    <row r="37" spans="2:4" ht="15">
      <c r="B37" t="s">
        <v>46</v>
      </c>
      <c r="C37" s="5">
        <f>E29</f>
        <v>4.416</v>
      </c>
      <c r="D37" s="5">
        <f>E32</f>
        <v>5.129000000000001</v>
      </c>
    </row>
    <row r="38" spans="2:4" ht="15">
      <c r="B38" t="s">
        <v>47</v>
      </c>
      <c r="C38" s="5">
        <f>E30</f>
        <v>2.499333333333333</v>
      </c>
      <c r="D38" s="5">
        <f>E33</f>
        <v>3.2123333333333335</v>
      </c>
    </row>
    <row r="39" spans="2:4" ht="15">
      <c r="B39" t="s">
        <v>48</v>
      </c>
      <c r="C39" s="5">
        <f>E31</f>
        <v>5.198</v>
      </c>
      <c r="D39" s="5">
        <f>E34</f>
        <v>6.424666666666666</v>
      </c>
    </row>
    <row r="40" spans="3:4" ht="15">
      <c r="C40" s="5">
        <f>F29</f>
        <v>0.1436349539631627</v>
      </c>
      <c r="D40" s="5">
        <f>F32</f>
        <v>0.06085228015448526</v>
      </c>
    </row>
    <row r="41" spans="3:4" ht="15">
      <c r="C41" s="5">
        <f aca="true" t="shared" si="11" ref="C41:C42">F30</f>
        <v>0.03513308032799449</v>
      </c>
      <c r="D41" s="5">
        <f aca="true" t="shared" si="12" ref="D41:D42">F33</f>
        <v>0.06639528095680605</v>
      </c>
    </row>
    <row r="42" spans="3:4" ht="15">
      <c r="C42" s="5">
        <f t="shared" si="11"/>
        <v>0.21940601632589657</v>
      </c>
      <c r="D42" s="5">
        <f t="shared" si="12"/>
        <v>0.0807733454385366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 topLeftCell="B32">
      <selection activeCell="E33" sqref="E33:E38"/>
    </sheetView>
  </sheetViews>
  <sheetFormatPr defaultColWidth="9.140625" defaultRowHeight="15"/>
  <cols>
    <col min="3" max="3" width="11.421875" style="0" customWidth="1"/>
  </cols>
  <sheetData>
    <row r="1" spans="1:3" ht="15">
      <c r="A1" s="1" t="s">
        <v>0</v>
      </c>
      <c r="B1" s="1" t="s">
        <v>7</v>
      </c>
      <c r="C1" t="s">
        <v>16</v>
      </c>
    </row>
    <row r="2" spans="1:7" ht="15">
      <c r="A2" s="1" t="s">
        <v>1</v>
      </c>
      <c r="B2" s="1">
        <v>1</v>
      </c>
      <c r="C2">
        <v>0.258</v>
      </c>
      <c r="F2" t="s">
        <v>21</v>
      </c>
      <c r="G2" t="s">
        <v>22</v>
      </c>
    </row>
    <row r="3" spans="1:3" ht="15">
      <c r="A3" s="1"/>
      <c r="B3" s="1">
        <v>2</v>
      </c>
      <c r="C3">
        <v>0.266</v>
      </c>
    </row>
    <row r="4" spans="1:7" ht="15">
      <c r="A4" s="1"/>
      <c r="B4" s="1">
        <v>3</v>
      </c>
      <c r="C4">
        <v>0.255</v>
      </c>
      <c r="F4">
        <v>25</v>
      </c>
      <c r="G4">
        <v>0.123</v>
      </c>
    </row>
    <row r="5" spans="1:7" ht="15">
      <c r="A5" s="1" t="s">
        <v>2</v>
      </c>
      <c r="B5" s="1">
        <v>1</v>
      </c>
      <c r="C5">
        <v>0.225</v>
      </c>
      <c r="F5">
        <v>50</v>
      </c>
      <c r="G5">
        <v>0.188</v>
      </c>
    </row>
    <row r="6" spans="1:7" ht="15">
      <c r="A6" s="1"/>
      <c r="B6" s="1">
        <v>2</v>
      </c>
      <c r="C6">
        <v>0.227</v>
      </c>
      <c r="F6">
        <v>75</v>
      </c>
      <c r="G6">
        <v>0.251</v>
      </c>
    </row>
    <row r="7" spans="1:7" ht="15">
      <c r="A7" s="1"/>
      <c r="B7" s="1">
        <v>3</v>
      </c>
      <c r="C7">
        <v>0.242</v>
      </c>
      <c r="F7">
        <v>100</v>
      </c>
      <c r="G7">
        <v>0.317</v>
      </c>
    </row>
    <row r="8" spans="1:7" ht="15">
      <c r="A8" s="1" t="s">
        <v>3</v>
      </c>
      <c r="B8" s="1">
        <v>1</v>
      </c>
      <c r="C8">
        <v>0.278</v>
      </c>
      <c r="F8">
        <v>125</v>
      </c>
      <c r="G8">
        <v>0.376</v>
      </c>
    </row>
    <row r="9" spans="1:7" ht="15">
      <c r="A9" s="1"/>
      <c r="B9" s="1">
        <v>2</v>
      </c>
      <c r="C9">
        <v>0.261</v>
      </c>
      <c r="F9">
        <v>150</v>
      </c>
      <c r="G9">
        <v>0.441</v>
      </c>
    </row>
    <row r="10" spans="1:7" ht="15">
      <c r="A10" s="1"/>
      <c r="B10" s="1">
        <v>3</v>
      </c>
      <c r="C10">
        <v>0.267</v>
      </c>
      <c r="F10">
        <v>175</v>
      </c>
      <c r="G10">
        <v>0.526</v>
      </c>
    </row>
    <row r="11" spans="1:7" ht="15">
      <c r="A11" s="1" t="s">
        <v>4</v>
      </c>
      <c r="B11" s="1">
        <v>1</v>
      </c>
      <c r="C11">
        <v>0.339</v>
      </c>
      <c r="F11">
        <v>200</v>
      </c>
      <c r="G11">
        <v>0.589</v>
      </c>
    </row>
    <row r="12" spans="1:3" ht="15">
      <c r="A12" s="1"/>
      <c r="B12" s="1">
        <v>2</v>
      </c>
      <c r="C12">
        <v>0.331</v>
      </c>
    </row>
    <row r="13" spans="1:3" ht="15">
      <c r="A13" s="1"/>
      <c r="B13" s="1">
        <v>3</v>
      </c>
      <c r="C13">
        <v>0.342</v>
      </c>
    </row>
    <row r="14" spans="1:7" ht="15">
      <c r="A14" s="1" t="s">
        <v>5</v>
      </c>
      <c r="B14" s="1">
        <v>1</v>
      </c>
      <c r="C14">
        <v>0.283</v>
      </c>
      <c r="F14">
        <v>0</v>
      </c>
      <c r="G14">
        <v>0</v>
      </c>
    </row>
    <row r="15" spans="1:7" ht="15">
      <c r="A15" s="1"/>
      <c r="B15" s="1">
        <v>2</v>
      </c>
      <c r="C15">
        <v>0.288</v>
      </c>
      <c r="F15">
        <v>150</v>
      </c>
      <c r="G15">
        <v>0.441</v>
      </c>
    </row>
    <row r="16" spans="1:7" ht="15">
      <c r="A16" s="1"/>
      <c r="B16" s="1">
        <v>3</v>
      </c>
      <c r="C16">
        <v>0.28</v>
      </c>
      <c r="F16">
        <v>175</v>
      </c>
      <c r="G16">
        <v>0.526</v>
      </c>
    </row>
    <row r="17" spans="1:7" ht="15">
      <c r="A17" s="1" t="s">
        <v>6</v>
      </c>
      <c r="B17" s="1">
        <v>1</v>
      </c>
      <c r="C17">
        <v>0.366</v>
      </c>
      <c r="F17">
        <v>200</v>
      </c>
      <c r="G17">
        <v>0.589</v>
      </c>
    </row>
    <row r="18" spans="1:3" ht="15">
      <c r="A18" s="1"/>
      <c r="B18" s="1">
        <v>2</v>
      </c>
      <c r="C18">
        <v>0.368</v>
      </c>
    </row>
    <row r="19" spans="1:3" ht="15">
      <c r="A19" s="1"/>
      <c r="B19" s="1">
        <v>3</v>
      </c>
      <c r="C19">
        <v>0.375</v>
      </c>
    </row>
    <row r="22" spans="1:15" ht="15">
      <c r="A22" t="s">
        <v>25</v>
      </c>
      <c r="H22" t="s">
        <v>26</v>
      </c>
      <c r="O22" t="s">
        <v>53</v>
      </c>
    </row>
    <row r="23" spans="1:20" ht="15">
      <c r="A23" t="s">
        <v>27</v>
      </c>
      <c r="B23" t="s">
        <v>28</v>
      </c>
      <c r="C23" t="s">
        <v>29</v>
      </c>
      <c r="D23" t="s">
        <v>30</v>
      </c>
      <c r="E23" t="s">
        <v>73</v>
      </c>
      <c r="F23" t="s">
        <v>72</v>
      </c>
      <c r="H23" t="s">
        <v>27</v>
      </c>
      <c r="I23" t="s">
        <v>28</v>
      </c>
      <c r="J23" t="s">
        <v>29</v>
      </c>
      <c r="K23" t="s">
        <v>30</v>
      </c>
      <c r="L23" t="s">
        <v>74</v>
      </c>
      <c r="M23" t="s">
        <v>32</v>
      </c>
      <c r="O23" t="s">
        <v>27</v>
      </c>
      <c r="P23" t="s">
        <v>28</v>
      </c>
      <c r="Q23" t="s">
        <v>29</v>
      </c>
      <c r="R23" t="s">
        <v>30</v>
      </c>
      <c r="S23" t="s">
        <v>31</v>
      </c>
      <c r="T23" t="s">
        <v>71</v>
      </c>
    </row>
    <row r="24" spans="1:20" ht="15">
      <c r="A24" t="s">
        <v>1</v>
      </c>
      <c r="B24">
        <v>0.258</v>
      </c>
      <c r="C24">
        <f>(B24-0.052)/0.002</f>
        <v>103</v>
      </c>
      <c r="D24">
        <v>10</v>
      </c>
      <c r="E24">
        <f>7.6/0.1</f>
        <v>75.99999999999999</v>
      </c>
      <c r="F24">
        <f>(C24/1000*0.1*E24/D24)*100</f>
        <v>7.8279999999999985</v>
      </c>
      <c r="H24" t="s">
        <v>1</v>
      </c>
      <c r="I24">
        <v>0.266</v>
      </c>
      <c r="J24">
        <f>(I24-0.052)/0.002</f>
        <v>107.00000000000001</v>
      </c>
      <c r="K24">
        <v>10</v>
      </c>
      <c r="L24">
        <v>76</v>
      </c>
      <c r="M24">
        <f>(J24/1000*0.1*L24/K24)*100</f>
        <v>8.132000000000001</v>
      </c>
      <c r="O24" t="s">
        <v>1</v>
      </c>
      <c r="P24">
        <v>0.255</v>
      </c>
      <c r="Q24">
        <f>(P24-0.052)/0.002</f>
        <v>101.5</v>
      </c>
      <c r="R24">
        <v>10</v>
      </c>
      <c r="S24">
        <v>76</v>
      </c>
      <c r="T24">
        <f>(Q24/1000*0.1*S24)/R24*100</f>
        <v>7.714000000000001</v>
      </c>
    </row>
    <row r="25" spans="1:20" ht="15">
      <c r="A25" t="s">
        <v>2</v>
      </c>
      <c r="B25">
        <v>0.225</v>
      </c>
      <c r="C25">
        <f aca="true" t="shared" si="0" ref="C25:C29">(B25-0.052)/0.002</f>
        <v>86.5</v>
      </c>
      <c r="D25">
        <v>10</v>
      </c>
      <c r="E25">
        <f aca="true" t="shared" si="1" ref="E25:E29">7.6/0.1</f>
        <v>75.99999999999999</v>
      </c>
      <c r="F25">
        <f aca="true" t="shared" si="2" ref="F25:F29">(C25/1000*0.1*E25/D25)*100</f>
        <v>6.573999999999999</v>
      </c>
      <c r="H25" t="s">
        <v>2</v>
      </c>
      <c r="I25">
        <v>0.227</v>
      </c>
      <c r="J25">
        <f aca="true" t="shared" si="3" ref="J25:J29">(I25-0.052)/0.002</f>
        <v>87.5</v>
      </c>
      <c r="K25">
        <v>10</v>
      </c>
      <c r="L25">
        <v>76</v>
      </c>
      <c r="M25">
        <f aca="true" t="shared" si="4" ref="M25:M29">(J25/1000*0.1*L25/K25)*100</f>
        <v>6.649999999999999</v>
      </c>
      <c r="O25" t="s">
        <v>2</v>
      </c>
      <c r="P25">
        <v>0.242</v>
      </c>
      <c r="Q25">
        <f aca="true" t="shared" si="5" ref="Q25:Q29">(P25-0.052)/0.002</f>
        <v>95</v>
      </c>
      <c r="R25">
        <v>10</v>
      </c>
      <c r="S25">
        <v>76</v>
      </c>
      <c r="T25">
        <f aca="true" t="shared" si="6" ref="T25:T29">(Q25/1000*0.1*S25)/R25*100</f>
        <v>7.2200000000000015</v>
      </c>
    </row>
    <row r="26" spans="1:20" ht="15">
      <c r="A26" t="s">
        <v>3</v>
      </c>
      <c r="B26">
        <v>0.278</v>
      </c>
      <c r="C26">
        <f t="shared" si="0"/>
        <v>113.00000000000001</v>
      </c>
      <c r="D26">
        <v>10</v>
      </c>
      <c r="E26">
        <f t="shared" si="1"/>
        <v>75.99999999999999</v>
      </c>
      <c r="F26">
        <f t="shared" si="2"/>
        <v>8.588</v>
      </c>
      <c r="H26" t="s">
        <v>3</v>
      </c>
      <c r="I26">
        <v>0.261</v>
      </c>
      <c r="J26">
        <f t="shared" si="3"/>
        <v>104.50000000000001</v>
      </c>
      <c r="K26">
        <v>10</v>
      </c>
      <c r="L26">
        <v>76</v>
      </c>
      <c r="M26">
        <f t="shared" si="4"/>
        <v>7.942</v>
      </c>
      <c r="O26" t="s">
        <v>3</v>
      </c>
      <c r="P26">
        <v>0.267</v>
      </c>
      <c r="Q26">
        <f t="shared" si="5"/>
        <v>107.50000000000001</v>
      </c>
      <c r="R26">
        <v>10</v>
      </c>
      <c r="S26">
        <v>76</v>
      </c>
      <c r="T26">
        <f t="shared" si="6"/>
        <v>8.170000000000002</v>
      </c>
    </row>
    <row r="27" spans="1:20" ht="15">
      <c r="A27" t="s">
        <v>4</v>
      </c>
      <c r="B27">
        <v>0.339</v>
      </c>
      <c r="C27">
        <f t="shared" si="0"/>
        <v>143.5</v>
      </c>
      <c r="D27">
        <v>10</v>
      </c>
      <c r="E27">
        <f t="shared" si="1"/>
        <v>75.99999999999999</v>
      </c>
      <c r="F27">
        <f t="shared" si="2"/>
        <v>10.905999999999997</v>
      </c>
      <c r="H27" t="s">
        <v>4</v>
      </c>
      <c r="I27">
        <v>0.331</v>
      </c>
      <c r="J27">
        <f t="shared" si="3"/>
        <v>139.5</v>
      </c>
      <c r="K27">
        <v>10</v>
      </c>
      <c r="L27">
        <v>76</v>
      </c>
      <c r="M27">
        <f t="shared" si="4"/>
        <v>10.602000000000004</v>
      </c>
      <c r="O27" t="s">
        <v>4</v>
      </c>
      <c r="P27">
        <v>0.342</v>
      </c>
      <c r="Q27">
        <f t="shared" si="5"/>
        <v>145.00000000000003</v>
      </c>
      <c r="R27">
        <v>10</v>
      </c>
      <c r="S27">
        <v>76</v>
      </c>
      <c r="T27">
        <f t="shared" si="6"/>
        <v>11.020000000000001</v>
      </c>
    </row>
    <row r="28" spans="1:20" ht="15">
      <c r="A28" t="s">
        <v>5</v>
      </c>
      <c r="B28">
        <v>0.283</v>
      </c>
      <c r="C28">
        <f t="shared" si="0"/>
        <v>115.49999999999999</v>
      </c>
      <c r="D28">
        <v>10</v>
      </c>
      <c r="E28">
        <f t="shared" si="1"/>
        <v>75.99999999999999</v>
      </c>
      <c r="F28">
        <f t="shared" si="2"/>
        <v>8.777999999999999</v>
      </c>
      <c r="H28" t="s">
        <v>5</v>
      </c>
      <c r="I28">
        <v>0.288</v>
      </c>
      <c r="J28">
        <f t="shared" si="3"/>
        <v>117.99999999999999</v>
      </c>
      <c r="K28">
        <v>10</v>
      </c>
      <c r="L28">
        <v>76</v>
      </c>
      <c r="M28">
        <f t="shared" si="4"/>
        <v>8.967999999999998</v>
      </c>
      <c r="O28" t="s">
        <v>5</v>
      </c>
      <c r="P28">
        <v>0.28</v>
      </c>
      <c r="Q28">
        <f t="shared" si="5"/>
        <v>114.00000000000001</v>
      </c>
      <c r="R28">
        <v>10</v>
      </c>
      <c r="S28">
        <v>76</v>
      </c>
      <c r="T28">
        <f t="shared" si="6"/>
        <v>8.664000000000001</v>
      </c>
    </row>
    <row r="29" spans="1:20" ht="15">
      <c r="A29" t="s">
        <v>6</v>
      </c>
      <c r="B29">
        <v>0.366</v>
      </c>
      <c r="C29">
        <f t="shared" si="0"/>
        <v>157</v>
      </c>
      <c r="D29">
        <v>10</v>
      </c>
      <c r="E29">
        <f t="shared" si="1"/>
        <v>75.99999999999999</v>
      </c>
      <c r="F29">
        <f t="shared" si="2"/>
        <v>11.932</v>
      </c>
      <c r="H29" t="s">
        <v>6</v>
      </c>
      <c r="I29">
        <v>0.368</v>
      </c>
      <c r="J29">
        <f t="shared" si="3"/>
        <v>158</v>
      </c>
      <c r="K29">
        <v>10</v>
      </c>
      <c r="L29">
        <v>76</v>
      </c>
      <c r="M29">
        <f t="shared" si="4"/>
        <v>12.008000000000001</v>
      </c>
      <c r="O29" t="s">
        <v>6</v>
      </c>
      <c r="P29">
        <v>0.375</v>
      </c>
      <c r="Q29">
        <f t="shared" si="5"/>
        <v>161.5</v>
      </c>
      <c r="R29">
        <v>10</v>
      </c>
      <c r="S29">
        <v>76</v>
      </c>
      <c r="T29">
        <f t="shared" si="6"/>
        <v>12.274000000000001</v>
      </c>
    </row>
    <row r="31" ht="15">
      <c r="A31" t="s">
        <v>34</v>
      </c>
    </row>
    <row r="32" spans="1:8" ht="15">
      <c r="A32" t="s">
        <v>38</v>
      </c>
      <c r="B32" t="s">
        <v>35</v>
      </c>
      <c r="C32" t="s">
        <v>36</v>
      </c>
      <c r="D32" t="s">
        <v>37</v>
      </c>
      <c r="E32" t="s">
        <v>39</v>
      </c>
      <c r="F32" t="s">
        <v>40</v>
      </c>
      <c r="H32" s="8" t="s">
        <v>42</v>
      </c>
    </row>
    <row r="33" spans="1:8" ht="15">
      <c r="A33" t="s">
        <v>1</v>
      </c>
      <c r="B33">
        <f>F24</f>
        <v>7.8279999999999985</v>
      </c>
      <c r="C33">
        <f>M24</f>
        <v>8.132000000000001</v>
      </c>
      <c r="D33">
        <f>T24</f>
        <v>7.714000000000001</v>
      </c>
      <c r="E33" s="4">
        <f>AVERAGE(B33:D33)</f>
        <v>7.891333333333335</v>
      </c>
      <c r="F33">
        <f>STDEV(B33:D33)</f>
        <v>0.2160771467169389</v>
      </c>
      <c r="H33" t="s">
        <v>43</v>
      </c>
    </row>
    <row r="34" spans="1:16" ht="15">
      <c r="A34" t="s">
        <v>2</v>
      </c>
      <c r="B34">
        <f aca="true" t="shared" si="7" ref="B34:B38">F25</f>
        <v>6.573999999999999</v>
      </c>
      <c r="C34">
        <f aca="true" t="shared" si="8" ref="C34:C38">M25</f>
        <v>6.649999999999999</v>
      </c>
      <c r="D34">
        <f aca="true" t="shared" si="9" ref="D34:D38">T25</f>
        <v>7.2200000000000015</v>
      </c>
      <c r="E34" s="4">
        <f aca="true" t="shared" si="10" ref="E34:E38">AVERAGE(B34:D34)</f>
        <v>6.814666666666667</v>
      </c>
      <c r="F34">
        <f aca="true" t="shared" si="11" ref="F34:F38">STDEV(B34:D34)</f>
        <v>0.3530797832407492</v>
      </c>
      <c r="O34" s="13" t="s">
        <v>55</v>
      </c>
      <c r="P34" s="16" t="s">
        <v>61</v>
      </c>
    </row>
    <row r="35" spans="1:16" ht="15">
      <c r="A35" t="s">
        <v>3</v>
      </c>
      <c r="B35">
        <f t="shared" si="7"/>
        <v>8.588</v>
      </c>
      <c r="C35">
        <f t="shared" si="8"/>
        <v>7.942</v>
      </c>
      <c r="D35">
        <f t="shared" si="9"/>
        <v>8.170000000000002</v>
      </c>
      <c r="E35" s="4">
        <f t="shared" si="10"/>
        <v>8.233333333333334</v>
      </c>
      <c r="F35">
        <f t="shared" si="11"/>
        <v>0.3276237679615642</v>
      </c>
      <c r="O35" s="14" t="s">
        <v>56</v>
      </c>
      <c r="P35" s="17" t="s">
        <v>62</v>
      </c>
    </row>
    <row r="36" spans="1:16" ht="15">
      <c r="A36" t="s">
        <v>4</v>
      </c>
      <c r="B36">
        <f t="shared" si="7"/>
        <v>10.905999999999997</v>
      </c>
      <c r="C36">
        <f t="shared" si="8"/>
        <v>10.602000000000004</v>
      </c>
      <c r="D36">
        <f t="shared" si="9"/>
        <v>11.020000000000001</v>
      </c>
      <c r="E36" s="4">
        <f t="shared" si="10"/>
        <v>10.842666666666668</v>
      </c>
      <c r="F36">
        <f t="shared" si="11"/>
        <v>0.21607714671693637</v>
      </c>
      <c r="O36" s="14" t="s">
        <v>57</v>
      </c>
      <c r="P36" s="17" t="s">
        <v>63</v>
      </c>
    </row>
    <row r="37" spans="1:16" ht="15">
      <c r="A37" t="s">
        <v>5</v>
      </c>
      <c r="B37">
        <f t="shared" si="7"/>
        <v>8.777999999999999</v>
      </c>
      <c r="C37">
        <f t="shared" si="8"/>
        <v>8.967999999999998</v>
      </c>
      <c r="D37">
        <f t="shared" si="9"/>
        <v>8.664000000000001</v>
      </c>
      <c r="E37" s="4">
        <f t="shared" si="10"/>
        <v>8.803333333333333</v>
      </c>
      <c r="F37">
        <f t="shared" si="11"/>
        <v>0.15357517160443893</v>
      </c>
      <c r="O37" s="13" t="s">
        <v>58</v>
      </c>
      <c r="P37" s="17" t="s">
        <v>64</v>
      </c>
    </row>
    <row r="38" spans="1:16" ht="15">
      <c r="A38" t="s">
        <v>6</v>
      </c>
      <c r="B38">
        <f t="shared" si="7"/>
        <v>11.932</v>
      </c>
      <c r="C38">
        <f t="shared" si="8"/>
        <v>12.008000000000001</v>
      </c>
      <c r="D38">
        <f t="shared" si="9"/>
        <v>12.274000000000001</v>
      </c>
      <c r="E38" s="4">
        <f t="shared" si="10"/>
        <v>12.071333333333333</v>
      </c>
      <c r="F38">
        <f t="shared" si="11"/>
        <v>0.17958099379759931</v>
      </c>
      <c r="O38" s="14" t="s">
        <v>59</v>
      </c>
      <c r="P38" s="17" t="s">
        <v>65</v>
      </c>
    </row>
    <row r="39" spans="15:16" ht="15">
      <c r="O39" s="15" t="s">
        <v>60</v>
      </c>
      <c r="P39" s="18" t="s">
        <v>66</v>
      </c>
    </row>
    <row r="40" spans="3:4" ht="15">
      <c r="C40" t="s">
        <v>49</v>
      </c>
      <c r="D40" t="s">
        <v>50</v>
      </c>
    </row>
    <row r="41" spans="2:4" ht="15">
      <c r="B41" t="s">
        <v>46</v>
      </c>
      <c r="C41" s="5">
        <f>E33</f>
        <v>7.891333333333335</v>
      </c>
      <c r="D41" s="5">
        <f>E36</f>
        <v>10.842666666666668</v>
      </c>
    </row>
    <row r="42" spans="2:4" ht="15">
      <c r="B42" t="s">
        <v>47</v>
      </c>
      <c r="C42" s="5">
        <f>E34</f>
        <v>6.814666666666667</v>
      </c>
      <c r="D42" s="5">
        <f>E37</f>
        <v>8.803333333333333</v>
      </c>
    </row>
    <row r="43" spans="2:4" ht="15">
      <c r="B43" t="s">
        <v>48</v>
      </c>
      <c r="C43" s="5">
        <f>E35</f>
        <v>8.233333333333334</v>
      </c>
      <c r="D43" s="5">
        <f>E38</f>
        <v>12.071333333333333</v>
      </c>
    </row>
    <row r="44" spans="3:4" ht="15">
      <c r="C44" s="5">
        <f>F33</f>
        <v>0.2160771467169389</v>
      </c>
      <c r="D44" s="5">
        <f>F36</f>
        <v>0.21607714671693637</v>
      </c>
    </row>
    <row r="45" spans="3:4" ht="15">
      <c r="C45" s="5">
        <f aca="true" t="shared" si="12" ref="C45:C46">F34</f>
        <v>0.3530797832407492</v>
      </c>
      <c r="D45" s="5">
        <f aca="true" t="shared" si="13" ref="D45:D46">F37</f>
        <v>0.15357517160443893</v>
      </c>
    </row>
    <row r="46" spans="3:4" ht="15">
      <c r="C46" s="5">
        <f t="shared" si="12"/>
        <v>0.3276237679615642</v>
      </c>
      <c r="D46" s="5">
        <f t="shared" si="13"/>
        <v>0.17958099379759931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 topLeftCell="C34">
      <selection activeCell="P44" sqref="P44"/>
    </sheetView>
  </sheetViews>
  <sheetFormatPr defaultColWidth="9.140625" defaultRowHeight="15"/>
  <cols>
    <col min="1" max="2" width="9.140625" style="9" customWidth="1"/>
    <col min="3" max="3" width="13.7109375" style="9" customWidth="1"/>
    <col min="4" max="4" width="9.140625" style="9" customWidth="1"/>
    <col min="5" max="5" width="11.57421875" style="9" bestFit="1" customWidth="1"/>
    <col min="6" max="16384" width="9.140625" style="9" customWidth="1"/>
  </cols>
  <sheetData>
    <row r="1" ht="15">
      <c r="A1" s="9" t="s">
        <v>41</v>
      </c>
    </row>
    <row r="2" spans="1:8" ht="15">
      <c r="A2" s="10" t="s">
        <v>0</v>
      </c>
      <c r="B2" s="10" t="s">
        <v>7</v>
      </c>
      <c r="C2" s="9" t="s">
        <v>16</v>
      </c>
      <c r="H2" s="9" t="s">
        <v>44</v>
      </c>
    </row>
    <row r="3" spans="1:8" ht="15">
      <c r="A3" s="10" t="s">
        <v>1</v>
      </c>
      <c r="B3" s="10">
        <v>1</v>
      </c>
      <c r="C3" s="9">
        <v>0.009</v>
      </c>
      <c r="H3" s="9" t="s">
        <v>45</v>
      </c>
    </row>
    <row r="4" spans="1:9" ht="15">
      <c r="A4" s="10"/>
      <c r="B4" s="10">
        <v>2</v>
      </c>
      <c r="C4" s="9">
        <v>0.011</v>
      </c>
      <c r="H4" s="9">
        <v>0</v>
      </c>
      <c r="I4" s="9">
        <v>0</v>
      </c>
    </row>
    <row r="5" spans="1:9" ht="15">
      <c r="A5" s="10"/>
      <c r="B5" s="10">
        <v>3</v>
      </c>
      <c r="C5" s="9">
        <v>0.011</v>
      </c>
      <c r="H5" s="9">
        <v>25</v>
      </c>
      <c r="I5" s="9">
        <v>0.036</v>
      </c>
    </row>
    <row r="6" spans="1:9" ht="15">
      <c r="A6" s="10" t="s">
        <v>2</v>
      </c>
      <c r="B6" s="10">
        <v>1</v>
      </c>
      <c r="C6" s="9">
        <v>0.007</v>
      </c>
      <c r="H6" s="9">
        <v>50</v>
      </c>
      <c r="I6" s="9">
        <v>0.067</v>
      </c>
    </row>
    <row r="7" spans="1:9" ht="15">
      <c r="A7" s="10"/>
      <c r="B7" s="10">
        <v>2</v>
      </c>
      <c r="C7" s="9">
        <v>0.008</v>
      </c>
      <c r="H7" s="9">
        <v>75</v>
      </c>
      <c r="I7" s="9">
        <v>0.104</v>
      </c>
    </row>
    <row r="8" spans="1:9" ht="15">
      <c r="A8" s="10"/>
      <c r="B8" s="10">
        <v>3</v>
      </c>
      <c r="C8" s="9">
        <v>0.007</v>
      </c>
      <c r="H8" s="9">
        <v>100</v>
      </c>
      <c r="I8" s="9">
        <v>0.136</v>
      </c>
    </row>
    <row r="9" spans="1:3" ht="15">
      <c r="A9" s="10" t="s">
        <v>3</v>
      </c>
      <c r="B9" s="10">
        <v>1</v>
      </c>
      <c r="C9" s="9">
        <v>0.013</v>
      </c>
    </row>
    <row r="10" spans="1:3" ht="15">
      <c r="A10" s="10"/>
      <c r="B10" s="10">
        <v>2</v>
      </c>
      <c r="C10" s="9">
        <v>0.011</v>
      </c>
    </row>
    <row r="11" spans="1:3" ht="15">
      <c r="A11" s="10"/>
      <c r="B11" s="10">
        <v>3</v>
      </c>
      <c r="C11" s="9">
        <v>0.014</v>
      </c>
    </row>
    <row r="12" spans="1:3" ht="15">
      <c r="A12" s="10" t="s">
        <v>4</v>
      </c>
      <c r="B12" s="10">
        <v>1</v>
      </c>
      <c r="C12" s="9">
        <v>0.022</v>
      </c>
    </row>
    <row r="13" spans="1:3" ht="15">
      <c r="A13" s="10"/>
      <c r="B13" s="10">
        <v>2</v>
      </c>
      <c r="C13" s="9">
        <v>0.025</v>
      </c>
    </row>
    <row r="14" spans="1:3" ht="15">
      <c r="A14" s="10"/>
      <c r="B14" s="10">
        <v>3</v>
      </c>
      <c r="C14" s="9">
        <v>0.023</v>
      </c>
    </row>
    <row r="15" spans="1:3" ht="15">
      <c r="A15" s="10" t="s">
        <v>5</v>
      </c>
      <c r="B15" s="10">
        <v>1</v>
      </c>
      <c r="C15" s="9">
        <v>0.014</v>
      </c>
    </row>
    <row r="16" spans="1:3" ht="15">
      <c r="A16" s="10"/>
      <c r="B16" s="10">
        <v>2</v>
      </c>
      <c r="C16" s="9">
        <v>0.011</v>
      </c>
    </row>
    <row r="17" spans="1:3" ht="15">
      <c r="A17" s="10"/>
      <c r="B17" s="10">
        <v>3</v>
      </c>
      <c r="C17" s="9">
        <v>0.014</v>
      </c>
    </row>
    <row r="18" spans="1:3" ht="15">
      <c r="A18" s="10" t="s">
        <v>6</v>
      </c>
      <c r="B18" s="10">
        <v>1</v>
      </c>
      <c r="C18" s="9">
        <v>0.035</v>
      </c>
    </row>
    <row r="19" spans="1:3" ht="15">
      <c r="A19" s="10"/>
      <c r="B19" s="10">
        <v>2</v>
      </c>
      <c r="C19" s="9">
        <v>0.033</v>
      </c>
    </row>
    <row r="20" spans="1:3" ht="15">
      <c r="A20" s="10"/>
      <c r="B20" s="10">
        <v>3</v>
      </c>
      <c r="C20" s="9">
        <v>0.038</v>
      </c>
    </row>
    <row r="23" spans="1:16" ht="15">
      <c r="A23" s="9" t="s">
        <v>25</v>
      </c>
      <c r="I23" s="9" t="s">
        <v>26</v>
      </c>
      <c r="P23" s="9" t="s">
        <v>53</v>
      </c>
    </row>
    <row r="24" spans="1:21" ht="15">
      <c r="A24" s="9" t="s">
        <v>27</v>
      </c>
      <c r="B24" s="9" t="s">
        <v>28</v>
      </c>
      <c r="C24" s="9" t="s">
        <v>29</v>
      </c>
      <c r="D24" s="9" t="s">
        <v>30</v>
      </c>
      <c r="E24" s="9" t="s">
        <v>70</v>
      </c>
      <c r="F24" s="9" t="s">
        <v>71</v>
      </c>
      <c r="I24" s="9" t="s">
        <v>27</v>
      </c>
      <c r="J24" s="9" t="s">
        <v>28</v>
      </c>
      <c r="K24" s="9" t="s">
        <v>29</v>
      </c>
      <c r="L24" s="9" t="s">
        <v>30</v>
      </c>
      <c r="M24" s="9" t="s">
        <v>31</v>
      </c>
      <c r="N24" s="9" t="s">
        <v>72</v>
      </c>
      <c r="P24" s="9" t="s">
        <v>27</v>
      </c>
      <c r="Q24" s="9" t="s">
        <v>28</v>
      </c>
      <c r="R24" s="9" t="s">
        <v>29</v>
      </c>
      <c r="S24" s="9" t="s">
        <v>30</v>
      </c>
      <c r="T24" s="9" t="s">
        <v>31</v>
      </c>
      <c r="U24" s="9" t="s">
        <v>71</v>
      </c>
    </row>
    <row r="25" spans="1:21" ht="15">
      <c r="A25" s="9" t="s">
        <v>1</v>
      </c>
      <c r="B25" s="9">
        <f>C3</f>
        <v>0.009</v>
      </c>
      <c r="C25" s="9">
        <f>(B25-0.0006)/0.0014</f>
        <v>6</v>
      </c>
      <c r="D25" s="9">
        <v>10</v>
      </c>
      <c r="E25" s="11">
        <v>10</v>
      </c>
      <c r="F25" s="9">
        <f>(C25/1000*1*E25/D25)*100</f>
        <v>0.6</v>
      </c>
      <c r="I25" s="9" t="s">
        <v>1</v>
      </c>
      <c r="J25" s="9">
        <f>C4</f>
        <v>0.011</v>
      </c>
      <c r="K25" s="9">
        <f>(J25-0.0006)/0.0014</f>
        <v>7.428571428571428</v>
      </c>
      <c r="L25" s="9">
        <v>10</v>
      </c>
      <c r="M25" s="9">
        <v>10</v>
      </c>
      <c r="N25" s="9">
        <f>U25</f>
        <v>0.7428571428571428</v>
      </c>
      <c r="P25" s="9" t="s">
        <v>1</v>
      </c>
      <c r="Q25" s="9">
        <f>C5</f>
        <v>0.011</v>
      </c>
      <c r="R25" s="9">
        <f>(Q25-0.0006)/0.0014</f>
        <v>7.428571428571428</v>
      </c>
      <c r="S25" s="9">
        <v>10</v>
      </c>
      <c r="T25" s="9">
        <v>10</v>
      </c>
      <c r="U25" s="9">
        <f>(R25/1000*1*T25/S25)*100</f>
        <v>0.7428571428571428</v>
      </c>
    </row>
    <row r="26" spans="1:21" ht="15">
      <c r="A26" s="9" t="s">
        <v>2</v>
      </c>
      <c r="B26" s="9">
        <f>C6</f>
        <v>0.007</v>
      </c>
      <c r="C26" s="9">
        <f aca="true" t="shared" si="0" ref="C26:C30">(B26-0.0006)/0.0014</f>
        <v>4.571428571428572</v>
      </c>
      <c r="D26" s="9">
        <v>10</v>
      </c>
      <c r="E26" s="11">
        <v>10</v>
      </c>
      <c r="F26" s="9">
        <f aca="true" t="shared" si="1" ref="F26:F30">(C26/1000*1*E26/D26)*100</f>
        <v>0.4571428571428572</v>
      </c>
      <c r="I26" s="9" t="s">
        <v>2</v>
      </c>
      <c r="J26" s="9">
        <f>C7</f>
        <v>0.008</v>
      </c>
      <c r="K26" s="9">
        <f aca="true" t="shared" si="2" ref="K26:K30">(J26-0.0006)/0.0014</f>
        <v>5.285714285714286</v>
      </c>
      <c r="L26" s="9">
        <v>10</v>
      </c>
      <c r="M26" s="9">
        <v>10</v>
      </c>
      <c r="N26" s="9">
        <f aca="true" t="shared" si="3" ref="N26:N30">(K26/1000*1*M26/L26)*100</f>
        <v>0.5285714285714286</v>
      </c>
      <c r="P26" s="9" t="s">
        <v>2</v>
      </c>
      <c r="Q26" s="9">
        <f>C8</f>
        <v>0.007</v>
      </c>
      <c r="R26" s="9">
        <f aca="true" t="shared" si="4" ref="R26:R30">(Q26-0.0006)/0.0014</f>
        <v>4.571428571428572</v>
      </c>
      <c r="S26" s="9">
        <v>10</v>
      </c>
      <c r="T26" s="9">
        <v>10</v>
      </c>
      <c r="U26" s="9">
        <f aca="true" t="shared" si="5" ref="U26:U30">(R26/1000*1*T26/S26)*100</f>
        <v>0.4571428571428572</v>
      </c>
    </row>
    <row r="27" spans="1:21" ht="15">
      <c r="A27" s="9" t="s">
        <v>3</v>
      </c>
      <c r="B27" s="9">
        <f>C9</f>
        <v>0.013</v>
      </c>
      <c r="C27" s="9">
        <f t="shared" si="0"/>
        <v>8.857142857142858</v>
      </c>
      <c r="D27" s="9">
        <v>10</v>
      </c>
      <c r="E27" s="11">
        <v>10</v>
      </c>
      <c r="F27" s="9">
        <f t="shared" si="1"/>
        <v>0.8857142857142857</v>
      </c>
      <c r="I27" s="9" t="s">
        <v>3</v>
      </c>
      <c r="J27" s="9">
        <f>C10</f>
        <v>0.011</v>
      </c>
      <c r="K27" s="9">
        <f t="shared" si="2"/>
        <v>7.428571428571428</v>
      </c>
      <c r="L27" s="9">
        <v>10</v>
      </c>
      <c r="M27" s="9">
        <v>10</v>
      </c>
      <c r="N27" s="9">
        <f t="shared" si="3"/>
        <v>0.7428571428571428</v>
      </c>
      <c r="P27" s="9" t="s">
        <v>3</v>
      </c>
      <c r="Q27" s="9">
        <f>C11</f>
        <v>0.014</v>
      </c>
      <c r="R27" s="9">
        <f t="shared" si="4"/>
        <v>9.571428571428571</v>
      </c>
      <c r="S27" s="9">
        <v>10</v>
      </c>
      <c r="T27" s="9">
        <v>10</v>
      </c>
      <c r="U27" s="9">
        <f t="shared" si="5"/>
        <v>0.9571428571428571</v>
      </c>
    </row>
    <row r="28" spans="1:21" ht="15">
      <c r="A28" s="9" t="s">
        <v>4</v>
      </c>
      <c r="B28" s="9">
        <f>C12</f>
        <v>0.022</v>
      </c>
      <c r="C28" s="9">
        <f t="shared" si="0"/>
        <v>15.285714285714285</v>
      </c>
      <c r="D28" s="9">
        <v>10</v>
      </c>
      <c r="E28" s="11">
        <v>10</v>
      </c>
      <c r="F28" s="9">
        <f t="shared" si="1"/>
        <v>1.5285714285714287</v>
      </c>
      <c r="I28" s="9" t="s">
        <v>4</v>
      </c>
      <c r="J28" s="9">
        <f>C13</f>
        <v>0.025</v>
      </c>
      <c r="K28" s="9">
        <f t="shared" si="2"/>
        <v>17.42857142857143</v>
      </c>
      <c r="L28" s="9">
        <v>10</v>
      </c>
      <c r="M28" s="9">
        <v>10</v>
      </c>
      <c r="N28" s="9">
        <f t="shared" si="3"/>
        <v>1.7428571428571433</v>
      </c>
      <c r="P28" s="9" t="s">
        <v>4</v>
      </c>
      <c r="Q28" s="9">
        <f>C14</f>
        <v>0.023</v>
      </c>
      <c r="R28" s="9">
        <f t="shared" si="4"/>
        <v>16</v>
      </c>
      <c r="S28" s="9">
        <v>10</v>
      </c>
      <c r="T28" s="9">
        <v>10</v>
      </c>
      <c r="U28" s="9">
        <f t="shared" si="5"/>
        <v>1.6</v>
      </c>
    </row>
    <row r="29" spans="1:21" ht="15">
      <c r="A29" s="9" t="s">
        <v>5</v>
      </c>
      <c r="B29" s="9">
        <f>C15</f>
        <v>0.014</v>
      </c>
      <c r="C29" s="9">
        <f t="shared" si="0"/>
        <v>9.571428571428571</v>
      </c>
      <c r="D29" s="9">
        <v>10</v>
      </c>
      <c r="E29" s="11">
        <v>10</v>
      </c>
      <c r="F29" s="9">
        <f t="shared" si="1"/>
        <v>0.9571428571428571</v>
      </c>
      <c r="I29" s="9" t="s">
        <v>5</v>
      </c>
      <c r="J29" s="9">
        <f>C16</f>
        <v>0.011</v>
      </c>
      <c r="K29" s="9">
        <f t="shared" si="2"/>
        <v>7.428571428571428</v>
      </c>
      <c r="L29" s="9">
        <v>10</v>
      </c>
      <c r="M29" s="9">
        <v>10</v>
      </c>
      <c r="N29" s="9">
        <f t="shared" si="3"/>
        <v>0.7428571428571428</v>
      </c>
      <c r="P29" s="9" t="s">
        <v>5</v>
      </c>
      <c r="Q29" s="9">
        <f>C17</f>
        <v>0.014</v>
      </c>
      <c r="R29" s="9">
        <f t="shared" si="4"/>
        <v>9.571428571428571</v>
      </c>
      <c r="S29" s="9">
        <v>10</v>
      </c>
      <c r="T29" s="9">
        <v>10</v>
      </c>
      <c r="U29" s="9">
        <f t="shared" si="5"/>
        <v>0.9571428571428571</v>
      </c>
    </row>
    <row r="30" spans="1:21" ht="15">
      <c r="A30" s="9" t="s">
        <v>6</v>
      </c>
      <c r="B30" s="9">
        <f>C18</f>
        <v>0.035</v>
      </c>
      <c r="C30" s="9">
        <f t="shared" si="0"/>
        <v>24.571428571428573</v>
      </c>
      <c r="D30" s="9">
        <v>10</v>
      </c>
      <c r="E30" s="11">
        <v>10</v>
      </c>
      <c r="F30" s="9">
        <f t="shared" si="1"/>
        <v>2.4571428571428573</v>
      </c>
      <c r="I30" s="9" t="s">
        <v>6</v>
      </c>
      <c r="J30" s="9">
        <f>C19</f>
        <v>0.033</v>
      </c>
      <c r="K30" s="9">
        <f t="shared" si="2"/>
        <v>23.142857142857142</v>
      </c>
      <c r="L30" s="9">
        <v>10</v>
      </c>
      <c r="M30" s="9">
        <v>10</v>
      </c>
      <c r="N30" s="9">
        <f t="shared" si="3"/>
        <v>2.314285714285714</v>
      </c>
      <c r="P30" s="9" t="s">
        <v>6</v>
      </c>
      <c r="Q30" s="9">
        <f>C20</f>
        <v>0.038</v>
      </c>
      <c r="R30" s="9">
        <f t="shared" si="4"/>
        <v>26.71428571428571</v>
      </c>
      <c r="S30" s="9">
        <v>10</v>
      </c>
      <c r="T30" s="9">
        <v>10</v>
      </c>
      <c r="U30" s="9">
        <f t="shared" si="5"/>
        <v>2.6714285714285713</v>
      </c>
    </row>
    <row r="32" ht="15">
      <c r="A32" s="9" t="s">
        <v>34</v>
      </c>
    </row>
    <row r="33" spans="1:9" ht="15">
      <c r="A33" s="9" t="s">
        <v>38</v>
      </c>
      <c r="B33" s="9" t="s">
        <v>35</v>
      </c>
      <c r="C33" s="9" t="s">
        <v>36</v>
      </c>
      <c r="D33" s="9" t="s">
        <v>37</v>
      </c>
      <c r="E33" s="9" t="s">
        <v>39</v>
      </c>
      <c r="F33" s="9" t="s">
        <v>40</v>
      </c>
      <c r="I33" s="9" t="s">
        <v>42</v>
      </c>
    </row>
    <row r="34" spans="1:9" ht="15">
      <c r="A34" s="9" t="s">
        <v>1</v>
      </c>
      <c r="B34" s="9">
        <f>F25</f>
        <v>0.6</v>
      </c>
      <c r="C34" s="9">
        <f>N25</f>
        <v>0.7428571428571428</v>
      </c>
      <c r="D34" s="9">
        <f>U25</f>
        <v>0.7428571428571428</v>
      </c>
      <c r="E34" s="12">
        <f>AVERAGE(B34:D34)</f>
        <v>0.6952380952380951</v>
      </c>
      <c r="F34" s="9">
        <f>STDEV(B34:D34)</f>
        <v>0.08247860988423221</v>
      </c>
      <c r="I34" s="9" t="s">
        <v>43</v>
      </c>
    </row>
    <row r="35" spans="1:17" ht="15">
      <c r="A35" s="9" t="s">
        <v>2</v>
      </c>
      <c r="B35" s="9">
        <f aca="true" t="shared" si="6" ref="B35:B39">F26</f>
        <v>0.4571428571428572</v>
      </c>
      <c r="C35" s="9">
        <f aca="true" t="shared" si="7" ref="C35:C39">N26</f>
        <v>0.5285714285714286</v>
      </c>
      <c r="D35" s="9">
        <f aca="true" t="shared" si="8" ref="D35:D39">U26</f>
        <v>0.4571428571428572</v>
      </c>
      <c r="E35" s="12">
        <f aca="true" t="shared" si="9" ref="E35:E39">AVERAGE(B35:D35)</f>
        <v>0.480952380952381</v>
      </c>
      <c r="F35" s="9">
        <f aca="true" t="shared" si="10" ref="F35:F39">STDEV(B35:D35)</f>
        <v>0.041239304942116105</v>
      </c>
      <c r="P35" s="13" t="s">
        <v>55</v>
      </c>
      <c r="Q35" s="16" t="s">
        <v>61</v>
      </c>
    </row>
    <row r="36" spans="1:17" ht="15">
      <c r="A36" s="9" t="s">
        <v>3</v>
      </c>
      <c r="B36" s="9">
        <f t="shared" si="6"/>
        <v>0.8857142857142857</v>
      </c>
      <c r="C36" s="9">
        <f t="shared" si="7"/>
        <v>0.7428571428571428</v>
      </c>
      <c r="D36" s="9">
        <f t="shared" si="8"/>
        <v>0.9571428571428571</v>
      </c>
      <c r="E36" s="12">
        <f t="shared" si="9"/>
        <v>0.8619047619047618</v>
      </c>
      <c r="F36" s="9">
        <f t="shared" si="10"/>
        <v>0.10910894511799701</v>
      </c>
      <c r="P36" s="14" t="s">
        <v>56</v>
      </c>
      <c r="Q36" s="17" t="s">
        <v>62</v>
      </c>
    </row>
    <row r="37" spans="1:17" ht="15">
      <c r="A37" s="9" t="s">
        <v>4</v>
      </c>
      <c r="B37" s="9">
        <f t="shared" si="6"/>
        <v>1.5285714285714287</v>
      </c>
      <c r="C37" s="9">
        <f t="shared" si="7"/>
        <v>1.7428571428571433</v>
      </c>
      <c r="D37" s="9">
        <f t="shared" si="8"/>
        <v>1.6</v>
      </c>
      <c r="E37" s="12">
        <f t="shared" si="9"/>
        <v>1.623809523809524</v>
      </c>
      <c r="F37" s="9">
        <f t="shared" si="10"/>
        <v>0.10910894511799639</v>
      </c>
      <c r="P37" s="14" t="s">
        <v>57</v>
      </c>
      <c r="Q37" s="17" t="s">
        <v>63</v>
      </c>
    </row>
    <row r="38" spans="1:17" ht="15">
      <c r="A38" s="9" t="s">
        <v>5</v>
      </c>
      <c r="B38" s="9">
        <f t="shared" si="6"/>
        <v>0.9571428571428571</v>
      </c>
      <c r="C38" s="9">
        <f t="shared" si="7"/>
        <v>0.7428571428571428</v>
      </c>
      <c r="D38" s="9">
        <f t="shared" si="8"/>
        <v>0.9571428571428571</v>
      </c>
      <c r="E38" s="12">
        <f t="shared" si="9"/>
        <v>0.8857142857142856</v>
      </c>
      <c r="F38" s="9">
        <f t="shared" si="10"/>
        <v>0.12371791482634957</v>
      </c>
      <c r="P38" s="13" t="s">
        <v>58</v>
      </c>
      <c r="Q38" s="17" t="s">
        <v>64</v>
      </c>
    </row>
    <row r="39" spans="1:17" ht="15">
      <c r="A39" s="9" t="s">
        <v>6</v>
      </c>
      <c r="B39" s="9">
        <f t="shared" si="6"/>
        <v>2.4571428571428573</v>
      </c>
      <c r="C39" s="9">
        <f t="shared" si="7"/>
        <v>2.314285714285714</v>
      </c>
      <c r="D39" s="9">
        <f t="shared" si="8"/>
        <v>2.6714285714285713</v>
      </c>
      <c r="E39" s="12">
        <f t="shared" si="9"/>
        <v>2.480952380952381</v>
      </c>
      <c r="F39" s="9">
        <f t="shared" si="10"/>
        <v>0.17975796274454167</v>
      </c>
      <c r="P39" s="14" t="s">
        <v>59</v>
      </c>
      <c r="Q39" s="17" t="s">
        <v>65</v>
      </c>
    </row>
    <row r="40" spans="16:17" ht="15">
      <c r="P40" s="15" t="s">
        <v>60</v>
      </c>
      <c r="Q40" s="18" t="s">
        <v>66</v>
      </c>
    </row>
    <row r="41" ht="15"/>
    <row r="42" spans="3:5" ht="15">
      <c r="C42"/>
      <c r="D42" t="s">
        <v>49</v>
      </c>
      <c r="E42" t="s">
        <v>50</v>
      </c>
    </row>
    <row r="43" spans="3:5" ht="15">
      <c r="C43" t="s">
        <v>46</v>
      </c>
      <c r="D43" s="5">
        <f>E34</f>
        <v>0.6952380952380951</v>
      </c>
      <c r="E43" s="5">
        <f>E37</f>
        <v>1.623809523809524</v>
      </c>
    </row>
    <row r="44" spans="3:5" ht="15">
      <c r="C44" t="s">
        <v>47</v>
      </c>
      <c r="D44" s="5">
        <f>E35</f>
        <v>0.480952380952381</v>
      </c>
      <c r="E44" s="5">
        <f aca="true" t="shared" si="11" ref="E44:E45">E38</f>
        <v>0.8857142857142856</v>
      </c>
    </row>
    <row r="45" spans="3:5" ht="15">
      <c r="C45" t="s">
        <v>48</v>
      </c>
      <c r="D45" s="5">
        <f>E36</f>
        <v>0.8619047619047618</v>
      </c>
      <c r="E45" s="5">
        <f t="shared" si="11"/>
        <v>2.480952380952381</v>
      </c>
    </row>
    <row r="46" spans="3:5" ht="15">
      <c r="C46"/>
      <c r="D46" s="5">
        <f>F34</f>
        <v>0.08247860988423221</v>
      </c>
      <c r="E46" s="5">
        <f>F37</f>
        <v>0.10910894511799639</v>
      </c>
    </row>
    <row r="47" spans="3:5" ht="15">
      <c r="C47"/>
      <c r="D47" s="5">
        <f aca="true" t="shared" si="12" ref="D47:D48">F35</f>
        <v>0.041239304942116105</v>
      </c>
      <c r="E47" s="5">
        <f aca="true" t="shared" si="13" ref="E47:E48">F38</f>
        <v>0.12371791482634957</v>
      </c>
    </row>
    <row r="48" spans="3:5" ht="15">
      <c r="C48"/>
      <c r="D48" s="5">
        <f t="shared" si="12"/>
        <v>0.10910894511799701</v>
      </c>
      <c r="E48" s="5">
        <f t="shared" si="13"/>
        <v>0.17975796274454167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 topLeftCell="A25">
      <selection activeCell="N40" sqref="N40"/>
    </sheetView>
  </sheetViews>
  <sheetFormatPr defaultColWidth="9.140625" defaultRowHeight="15"/>
  <cols>
    <col min="3" max="3" width="7.7109375" style="0" customWidth="1"/>
    <col min="4" max="4" width="7.421875" style="0" customWidth="1"/>
    <col min="5" max="5" width="9.00390625" style="0" customWidth="1"/>
    <col min="6" max="6" width="7.00390625" style="0" customWidth="1"/>
  </cols>
  <sheetData>
    <row r="1" spans="1:6" ht="15">
      <c r="A1" s="1" t="s">
        <v>0</v>
      </c>
      <c r="B1" s="1" t="s">
        <v>7</v>
      </c>
      <c r="C1" s="1" t="s">
        <v>17</v>
      </c>
      <c r="D1" s="1" t="s">
        <v>18</v>
      </c>
      <c r="E1" s="1" t="s">
        <v>19</v>
      </c>
      <c r="F1" s="1" t="s">
        <v>20</v>
      </c>
    </row>
    <row r="2" spans="1:6" ht="15">
      <c r="A2" s="1" t="s">
        <v>1</v>
      </c>
      <c r="B2" s="1">
        <v>1</v>
      </c>
      <c r="C2" s="1">
        <v>1.281</v>
      </c>
      <c r="D2" s="1">
        <v>1.144</v>
      </c>
      <c r="E2" s="3">
        <f>((C2-D2)/C2)*100</f>
        <v>10.694769711163156</v>
      </c>
      <c r="F2" s="28">
        <f>(E2+E3+E5)/3</f>
        <v>9.705958886286757</v>
      </c>
    </row>
    <row r="3" spans="1:6" ht="15">
      <c r="A3" s="1"/>
      <c r="B3" s="1">
        <v>2</v>
      </c>
      <c r="C3" s="1">
        <v>1.281</v>
      </c>
      <c r="D3" s="1">
        <v>1.144</v>
      </c>
      <c r="E3" s="3">
        <f aca="true" t="shared" si="0" ref="E3:E19">((C3-D3)/C3)*100</f>
        <v>10.694769711163156</v>
      </c>
      <c r="F3" s="28"/>
    </row>
    <row r="4" spans="1:6" ht="15">
      <c r="A4" s="1"/>
      <c r="B4" s="1">
        <v>3</v>
      </c>
      <c r="C4" s="1">
        <v>1.281</v>
      </c>
      <c r="D4" s="1">
        <v>1.136</v>
      </c>
      <c r="E4" s="3">
        <f t="shared" si="0"/>
        <v>11.31928181108509</v>
      </c>
      <c r="F4" s="28"/>
    </row>
    <row r="5" spans="1:6" ht="15">
      <c r="A5" s="1" t="s">
        <v>2</v>
      </c>
      <c r="B5" s="1">
        <v>1</v>
      </c>
      <c r="C5" s="1">
        <v>1.281</v>
      </c>
      <c r="D5" s="1">
        <v>1.182</v>
      </c>
      <c r="E5" s="3">
        <f t="shared" si="0"/>
        <v>7.728337236533957</v>
      </c>
      <c r="F5" s="28">
        <f>(E5+E6+E7)/3</f>
        <v>7.780379911527446</v>
      </c>
    </row>
    <row r="6" spans="1:6" ht="15">
      <c r="A6" s="1"/>
      <c r="B6" s="1">
        <v>2</v>
      </c>
      <c r="C6" s="1">
        <v>1.281</v>
      </c>
      <c r="D6" s="1">
        <v>1.177</v>
      </c>
      <c r="E6" s="3">
        <f t="shared" si="0"/>
        <v>8.118657298985159</v>
      </c>
      <c r="F6" s="28"/>
    </row>
    <row r="7" spans="1:6" ht="15">
      <c r="A7" s="1"/>
      <c r="B7" s="1">
        <v>3</v>
      </c>
      <c r="C7" s="1">
        <v>1.281</v>
      </c>
      <c r="D7" s="1">
        <v>1.185</v>
      </c>
      <c r="E7" s="3">
        <f t="shared" si="0"/>
        <v>7.494145199063222</v>
      </c>
      <c r="F7" s="28"/>
    </row>
    <row r="8" spans="1:6" ht="15">
      <c r="A8" s="1" t="s">
        <v>3</v>
      </c>
      <c r="B8" s="1">
        <v>1</v>
      </c>
      <c r="C8" s="1">
        <v>1.281</v>
      </c>
      <c r="D8" s="1">
        <v>1.106</v>
      </c>
      <c r="E8" s="3">
        <f t="shared" si="0"/>
        <v>13.661202185792337</v>
      </c>
      <c r="F8" s="28">
        <f>(E8+E9+E10)/3</f>
        <v>13.296903460837873</v>
      </c>
    </row>
    <row r="9" spans="1:6" ht="15">
      <c r="A9" s="1"/>
      <c r="B9" s="1">
        <v>2</v>
      </c>
      <c r="C9" s="1">
        <v>1.281</v>
      </c>
      <c r="D9" s="1">
        <v>1.112</v>
      </c>
      <c r="E9" s="3">
        <f t="shared" si="0"/>
        <v>13.192818110850885</v>
      </c>
      <c r="F9" s="28"/>
    </row>
    <row r="10" spans="1:6" ht="15">
      <c r="A10" s="1"/>
      <c r="B10" s="1">
        <v>3</v>
      </c>
      <c r="C10" s="1">
        <v>1.281</v>
      </c>
      <c r="D10" s="1">
        <v>1.114</v>
      </c>
      <c r="E10" s="3">
        <f t="shared" si="0"/>
        <v>13.0366900858704</v>
      </c>
      <c r="F10" s="28"/>
    </row>
    <row r="11" spans="1:6" ht="15">
      <c r="A11" s="1" t="s">
        <v>4</v>
      </c>
      <c r="B11" s="1">
        <v>1</v>
      </c>
      <c r="C11" s="1">
        <v>1.281</v>
      </c>
      <c r="D11" s="1">
        <v>1.078</v>
      </c>
      <c r="E11" s="3">
        <f t="shared" si="0"/>
        <v>15.846994535519116</v>
      </c>
      <c r="F11" s="28">
        <f>(E11+E12+E13)/3</f>
        <v>15.951079885506113</v>
      </c>
    </row>
    <row r="12" spans="1:6" ht="15">
      <c r="A12" s="1"/>
      <c r="B12" s="1">
        <v>2</v>
      </c>
      <c r="C12" s="1">
        <v>1.281</v>
      </c>
      <c r="D12" s="1">
        <v>1.073</v>
      </c>
      <c r="E12" s="3">
        <f t="shared" si="0"/>
        <v>16.237314597970336</v>
      </c>
      <c r="F12" s="28"/>
    </row>
    <row r="13" spans="1:6" ht="15">
      <c r="A13" s="1"/>
      <c r="B13" s="1">
        <v>3</v>
      </c>
      <c r="C13" s="1">
        <v>1.281</v>
      </c>
      <c r="D13" s="1">
        <v>1.079</v>
      </c>
      <c r="E13" s="3">
        <f t="shared" si="0"/>
        <v>15.768930523028882</v>
      </c>
      <c r="F13" s="28"/>
    </row>
    <row r="14" spans="1:6" ht="15">
      <c r="A14" s="1" t="s">
        <v>5</v>
      </c>
      <c r="B14" s="1">
        <v>1</v>
      </c>
      <c r="C14" s="1">
        <v>1.281</v>
      </c>
      <c r="D14" s="1">
        <v>1.096</v>
      </c>
      <c r="E14" s="3">
        <f t="shared" si="0"/>
        <v>14.441842310694758</v>
      </c>
      <c r="F14" s="28">
        <f>(E14+E15+E16)/3</f>
        <v>14.49388498568826</v>
      </c>
    </row>
    <row r="15" spans="1:6" ht="15">
      <c r="A15" s="1"/>
      <c r="B15" s="1">
        <v>2</v>
      </c>
      <c r="C15" s="1">
        <v>1.281</v>
      </c>
      <c r="D15" s="1">
        <v>1.099</v>
      </c>
      <c r="E15" s="3">
        <f t="shared" si="0"/>
        <v>14.20765027322404</v>
      </c>
      <c r="F15" s="28"/>
    </row>
    <row r="16" spans="1:6" ht="15">
      <c r="A16" s="1"/>
      <c r="B16" s="1">
        <v>3</v>
      </c>
      <c r="C16" s="1">
        <v>1.281</v>
      </c>
      <c r="D16" s="1">
        <v>1.091</v>
      </c>
      <c r="E16" s="3">
        <f t="shared" si="0"/>
        <v>14.832162373145977</v>
      </c>
      <c r="F16" s="28"/>
    </row>
    <row r="17" spans="1:6" ht="15">
      <c r="A17" s="1" t="s">
        <v>6</v>
      </c>
      <c r="B17" s="1">
        <v>1</v>
      </c>
      <c r="C17" s="1">
        <v>1.281</v>
      </c>
      <c r="D17" s="1">
        <v>1.028</v>
      </c>
      <c r="E17" s="3">
        <f t="shared" si="0"/>
        <v>19.750195160031218</v>
      </c>
      <c r="F17" s="28">
        <f>(E17+E18+E19)/3</f>
        <v>19.828259172521467</v>
      </c>
    </row>
    <row r="18" spans="1:6" ht="15">
      <c r="A18" s="1"/>
      <c r="B18" s="1">
        <v>2</v>
      </c>
      <c r="C18" s="1">
        <v>1.281</v>
      </c>
      <c r="D18" s="1">
        <v>1.022</v>
      </c>
      <c r="E18" s="3">
        <f t="shared" si="0"/>
        <v>20.21857923497267</v>
      </c>
      <c r="F18" s="28"/>
    </row>
    <row r="19" spans="1:6" ht="15">
      <c r="A19" s="1"/>
      <c r="B19" s="1">
        <v>3</v>
      </c>
      <c r="C19" s="1">
        <v>1.281</v>
      </c>
      <c r="D19" s="1">
        <v>1.031</v>
      </c>
      <c r="E19" s="3">
        <f t="shared" si="0"/>
        <v>19.5160031225605</v>
      </c>
      <c r="F19" s="28"/>
    </row>
    <row r="21" spans="1:6" ht="15">
      <c r="A21" t="s">
        <v>38</v>
      </c>
      <c r="B21" t="s">
        <v>35</v>
      </c>
      <c r="C21" t="s">
        <v>36</v>
      </c>
      <c r="D21" t="s">
        <v>37</v>
      </c>
      <c r="E21" t="s">
        <v>39</v>
      </c>
      <c r="F21" t="s">
        <v>40</v>
      </c>
    </row>
    <row r="22" spans="1:6" ht="15">
      <c r="A22" t="s">
        <v>1</v>
      </c>
      <c r="B22" s="5">
        <v>10.694769711163156</v>
      </c>
      <c r="C22" s="5">
        <v>10.694769711163156</v>
      </c>
      <c r="D22" s="5">
        <v>11.31928181108509</v>
      </c>
      <c r="E22" s="5">
        <f>AVERAGE(B22:D22)</f>
        <v>10.902940411137132</v>
      </c>
      <c r="F22" s="5">
        <f>STDEV(B22:D22)</f>
        <v>0.3605622290021076</v>
      </c>
    </row>
    <row r="23" spans="1:6" ht="15">
      <c r="A23" t="s">
        <v>2</v>
      </c>
      <c r="B23" s="5">
        <v>7.728337236533957</v>
      </c>
      <c r="C23" s="5">
        <v>8.118657298985159</v>
      </c>
      <c r="D23" s="5">
        <v>7.494145199063222</v>
      </c>
      <c r="E23" s="5">
        <f aca="true" t="shared" si="1" ref="E23:E27">AVERAGE(B23:D23)</f>
        <v>7.780379911527446</v>
      </c>
      <c r="F23" s="5">
        <f aca="true" t="shared" si="2" ref="F23:F27">STDEV(B23:D23)</f>
        <v>0.31549195037684435</v>
      </c>
    </row>
    <row r="24" spans="1:6" ht="15">
      <c r="A24" t="s">
        <v>3</v>
      </c>
      <c r="B24" s="5">
        <v>13.661202185792337</v>
      </c>
      <c r="C24" s="5">
        <v>13.192818110850885</v>
      </c>
      <c r="D24" s="5">
        <v>13.0366900858704</v>
      </c>
      <c r="E24" s="5">
        <f t="shared" si="1"/>
        <v>13.296903460837873</v>
      </c>
      <c r="F24" s="5">
        <f t="shared" si="2"/>
        <v>0.3250064011656729</v>
      </c>
    </row>
    <row r="25" spans="1:6" ht="15">
      <c r="A25" t="s">
        <v>4</v>
      </c>
      <c r="B25" s="5">
        <v>15.846994535519116</v>
      </c>
      <c r="C25" s="5">
        <v>16.237314597970336</v>
      </c>
      <c r="D25" s="5">
        <v>15.768930523028882</v>
      </c>
      <c r="E25" s="5">
        <f t="shared" si="1"/>
        <v>15.951079885506113</v>
      </c>
      <c r="F25" s="5">
        <f t="shared" si="2"/>
        <v>0.2509406911525649</v>
      </c>
    </row>
    <row r="26" spans="1:15" ht="15">
      <c r="A26" t="s">
        <v>5</v>
      </c>
      <c r="B26" s="5">
        <v>14.441842310694758</v>
      </c>
      <c r="C26" s="5">
        <v>14.20765027322404</v>
      </c>
      <c r="D26" s="5">
        <v>14.832162373145977</v>
      </c>
      <c r="E26" s="5">
        <f t="shared" si="1"/>
        <v>14.49388498568826</v>
      </c>
      <c r="F26" s="5">
        <f t="shared" si="2"/>
        <v>0.3154919503768457</v>
      </c>
      <c r="N26" s="14" t="s">
        <v>55</v>
      </c>
      <c r="O26" s="16" t="s">
        <v>61</v>
      </c>
    </row>
    <row r="27" spans="1:15" ht="15">
      <c r="A27" t="s">
        <v>6</v>
      </c>
      <c r="B27" s="5">
        <v>19.750195160031218</v>
      </c>
      <c r="C27" s="5">
        <v>20.21857923497267</v>
      </c>
      <c r="D27" s="5">
        <v>19.5160031225605</v>
      </c>
      <c r="E27" s="5">
        <f t="shared" si="1"/>
        <v>19.828259172521467</v>
      </c>
      <c r="F27" s="5">
        <f t="shared" si="2"/>
        <v>0.35773424628850725</v>
      </c>
      <c r="N27" s="14" t="s">
        <v>58</v>
      </c>
      <c r="O27" s="17" t="s">
        <v>62</v>
      </c>
    </row>
    <row r="28" spans="14:15" ht="15">
      <c r="N28" s="13" t="s">
        <v>56</v>
      </c>
      <c r="O28" s="17" t="s">
        <v>63</v>
      </c>
    </row>
    <row r="29" spans="14:15" ht="15">
      <c r="N29" s="14" t="s">
        <v>59</v>
      </c>
      <c r="O29" s="17" t="s">
        <v>65</v>
      </c>
    </row>
    <row r="30" spans="2:15" ht="15">
      <c r="B30" t="s">
        <v>49</v>
      </c>
      <c r="C30" t="s">
        <v>50</v>
      </c>
      <c r="N30" s="14" t="s">
        <v>57</v>
      </c>
      <c r="O30" s="17" t="s">
        <v>66</v>
      </c>
    </row>
    <row r="31" spans="1:15" ht="15">
      <c r="A31" t="s">
        <v>46</v>
      </c>
      <c r="B31" s="5">
        <f>E22</f>
        <v>10.902940411137132</v>
      </c>
      <c r="C31" s="5">
        <f>E25</f>
        <v>15.951079885506113</v>
      </c>
      <c r="N31" s="19" t="s">
        <v>60</v>
      </c>
      <c r="O31" s="18" t="s">
        <v>67</v>
      </c>
    </row>
    <row r="32" spans="1:3" ht="15">
      <c r="A32" t="s">
        <v>47</v>
      </c>
      <c r="B32" s="5">
        <f aca="true" t="shared" si="3" ref="B32:B33">E23</f>
        <v>7.780379911527446</v>
      </c>
      <c r="C32" s="5">
        <f aca="true" t="shared" si="4" ref="C32:C33">E26</f>
        <v>14.49388498568826</v>
      </c>
    </row>
    <row r="33" spans="1:3" ht="15">
      <c r="A33" t="s">
        <v>48</v>
      </c>
      <c r="B33" s="5">
        <f t="shared" si="3"/>
        <v>13.296903460837873</v>
      </c>
      <c r="C33" s="5">
        <f t="shared" si="4"/>
        <v>19.828259172521467</v>
      </c>
    </row>
    <row r="34" spans="2:3" ht="15">
      <c r="B34" s="5">
        <f>F22</f>
        <v>0.3605622290021076</v>
      </c>
      <c r="C34" s="5">
        <f>F25</f>
        <v>0.2509406911525649</v>
      </c>
    </row>
    <row r="35" spans="2:3" ht="15">
      <c r="B35" s="5">
        <f aca="true" t="shared" si="5" ref="B35:B36">F23</f>
        <v>0.31549195037684435</v>
      </c>
      <c r="C35" s="5">
        <f aca="true" t="shared" si="6" ref="C35:C36">F26</f>
        <v>0.3154919503768457</v>
      </c>
    </row>
    <row r="36" spans="2:3" ht="15">
      <c r="B36" s="5">
        <f t="shared" si="5"/>
        <v>0.3250064011656729</v>
      </c>
      <c r="C36" s="5">
        <f t="shared" si="6"/>
        <v>0.35773424628850725</v>
      </c>
    </row>
    <row r="38" spans="2:3" ht="15">
      <c r="B38">
        <v>7.891333333333335</v>
      </c>
      <c r="C38">
        <v>10.902940411137132</v>
      </c>
    </row>
    <row r="39" spans="2:3" ht="15">
      <c r="B39">
        <v>6.814666666666667</v>
      </c>
      <c r="C39">
        <v>7.780379911527446</v>
      </c>
    </row>
    <row r="40" spans="2:3" ht="15">
      <c r="B40">
        <v>8.233333333333334</v>
      </c>
      <c r="C40">
        <v>13.296903460837873</v>
      </c>
    </row>
    <row r="41" spans="2:3" ht="15">
      <c r="B41">
        <v>10.842666666666668</v>
      </c>
      <c r="C41">
        <v>15.951079885506113</v>
      </c>
    </row>
    <row r="42" spans="2:3" ht="15">
      <c r="B42">
        <v>8.803333333333333</v>
      </c>
      <c r="C42">
        <v>14.49388498568826</v>
      </c>
    </row>
    <row r="43" spans="2:3" ht="15">
      <c r="B43">
        <v>12.071333333333333</v>
      </c>
      <c r="C43">
        <v>19.828259172521467</v>
      </c>
    </row>
    <row r="45" ht="15">
      <c r="B45" t="s">
        <v>75</v>
      </c>
    </row>
    <row r="46" spans="2:3" ht="15">
      <c r="B46">
        <v>0.6952380952380951</v>
      </c>
      <c r="C46">
        <v>10.902940411137132</v>
      </c>
    </row>
    <row r="47" spans="2:3" ht="15">
      <c r="B47">
        <v>0.480952380952381</v>
      </c>
      <c r="C47">
        <v>7.780379911527446</v>
      </c>
    </row>
    <row r="48" spans="2:3" ht="15">
      <c r="B48">
        <v>0.8619047619047618</v>
      </c>
      <c r="C48">
        <v>13.296903460837873</v>
      </c>
    </row>
    <row r="49" spans="2:3" ht="15">
      <c r="B49">
        <v>1.623809523809524</v>
      </c>
      <c r="C49">
        <v>15.951079885506113</v>
      </c>
    </row>
    <row r="50" spans="2:3" ht="15">
      <c r="B50">
        <v>0.8857142857142856</v>
      </c>
      <c r="C50">
        <v>14.49388498568826</v>
      </c>
    </row>
    <row r="51" spans="2:3" ht="15">
      <c r="B51">
        <v>2.480952380952381</v>
      </c>
      <c r="C51">
        <v>19.828259172521467</v>
      </c>
    </row>
    <row r="53" ht="15">
      <c r="B53" t="s">
        <v>76</v>
      </c>
    </row>
    <row r="54" spans="2:3" ht="15">
      <c r="B54">
        <v>4.416</v>
      </c>
      <c r="C54">
        <v>10.902940411137132</v>
      </c>
    </row>
    <row r="55" spans="2:3" ht="15">
      <c r="B55">
        <v>2.499333333333333</v>
      </c>
      <c r="C55">
        <v>7.780379911527446</v>
      </c>
    </row>
    <row r="56" spans="2:3" ht="15">
      <c r="B56">
        <v>5.198</v>
      </c>
      <c r="C56">
        <v>13.296903460837873</v>
      </c>
    </row>
    <row r="57" spans="2:3" ht="15">
      <c r="B57">
        <v>5.129000000000001</v>
      </c>
      <c r="C57">
        <v>15.951079885506113</v>
      </c>
    </row>
    <row r="58" spans="2:3" ht="15">
      <c r="B58">
        <v>3.2123333333333335</v>
      </c>
      <c r="C58">
        <v>14.49388498568826</v>
      </c>
    </row>
    <row r="59" spans="2:3" ht="15">
      <c r="B59">
        <v>6.424666666666666</v>
      </c>
      <c r="C59">
        <v>19.828259172521467</v>
      </c>
    </row>
  </sheetData>
  <mergeCells count="6">
    <mergeCell ref="F17:F19"/>
    <mergeCell ref="F2:F4"/>
    <mergeCell ref="F5:F7"/>
    <mergeCell ref="F8:F10"/>
    <mergeCell ref="F11:F13"/>
    <mergeCell ref="F14:F1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 topLeftCell="A5">
      <selection activeCell="G18" sqref="G18"/>
    </sheetView>
  </sheetViews>
  <sheetFormatPr defaultColWidth="9.140625" defaultRowHeight="15"/>
  <cols>
    <col min="1" max="1" width="14.8515625" style="0" customWidth="1"/>
  </cols>
  <sheetData>
    <row r="2" spans="1:2" ht="15">
      <c r="A2" t="s">
        <v>21</v>
      </c>
      <c r="B2" t="s">
        <v>22</v>
      </c>
    </row>
    <row r="4" spans="1:2" ht="15">
      <c r="A4">
        <v>25</v>
      </c>
      <c r="B4">
        <v>0.123</v>
      </c>
    </row>
    <row r="5" spans="1:2" ht="15">
      <c r="A5">
        <v>50</v>
      </c>
      <c r="B5">
        <v>0.188</v>
      </c>
    </row>
    <row r="6" spans="1:2" ht="15">
      <c r="A6">
        <v>75</v>
      </c>
      <c r="B6">
        <v>0.251</v>
      </c>
    </row>
    <row r="7" spans="1:2" ht="15">
      <c r="A7">
        <v>100</v>
      </c>
      <c r="B7">
        <v>0.317</v>
      </c>
    </row>
    <row r="8" spans="1:2" ht="15">
      <c r="A8">
        <v>125</v>
      </c>
      <c r="B8">
        <v>0.376</v>
      </c>
    </row>
    <row r="9" spans="1:2" ht="15">
      <c r="A9">
        <v>150</v>
      </c>
      <c r="B9">
        <v>0.441</v>
      </c>
    </row>
    <row r="10" spans="1:2" ht="15">
      <c r="A10">
        <v>175</v>
      </c>
      <c r="B10">
        <v>0.526</v>
      </c>
    </row>
    <row r="11" spans="1:2" ht="15">
      <c r="A11">
        <v>200</v>
      </c>
      <c r="B11">
        <v>0.589</v>
      </c>
    </row>
    <row r="14" spans="1:2" ht="15">
      <c r="A14">
        <v>0</v>
      </c>
      <c r="B14">
        <v>0</v>
      </c>
    </row>
    <row r="15" spans="1:2" ht="15">
      <c r="A15">
        <v>150</v>
      </c>
      <c r="B15">
        <v>0.441</v>
      </c>
    </row>
    <row r="16" spans="1:2" ht="15">
      <c r="A16">
        <v>175</v>
      </c>
      <c r="B16">
        <v>0.526</v>
      </c>
    </row>
    <row r="17" spans="1:2" ht="15">
      <c r="A17">
        <v>200</v>
      </c>
      <c r="B17">
        <v>0.589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pc</cp:lastModifiedBy>
  <dcterms:created xsi:type="dcterms:W3CDTF">2016-05-17T06:37:08Z</dcterms:created>
  <dcterms:modified xsi:type="dcterms:W3CDTF">2018-08-24T02:17:29Z</dcterms:modified>
  <cp:category/>
  <cp:version/>
  <cp:contentType/>
  <cp:contentStatus/>
</cp:coreProperties>
</file>